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mbeddings/oleObject1.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480" yWindow="120" windowWidth="15480" windowHeight="11640" tabRatio="881" activeTab="3"/>
  </bookViews>
  <sheets>
    <sheet name="PROJECT ID|INSTRUCTIONS" sheetId="12" r:id="rId1"/>
    <sheet name="FINANCIAL BENEFITS" sheetId="4" r:id="rId2"/>
    <sheet name="TOTAL DEVELOPMENT COSTS" sheetId="1" r:id="rId3"/>
    <sheet name="CAPITAL DEV. COSTS-THIS REQUEST" sheetId="6" r:id="rId4"/>
    <sheet name=" OBJECTIVES" sheetId="10" state="hidden" r:id="rId5"/>
    <sheet name="SUPPORT COSTS" sheetId="2" r:id="rId6"/>
    <sheet name="FUNDING SOURCES" sheetId="5" r:id="rId7"/>
    <sheet name="Settings" sheetId="11" state="hidden" r:id="rId8"/>
  </sheets>
  <definedNames>
    <definedName name="OLE_LINK2" localSheetId="0">'PROJECT ID|INSTRUCTIONS'!$C$60</definedName>
    <definedName name="_xlnm.Print_Area" localSheetId="4">' OBJECTIVES'!$A$2:$E$66</definedName>
    <definedName name="_xlnm.Print_Area" localSheetId="0">'PROJECT ID|INSTRUCTIONS'!$A$2:$C$43</definedName>
    <definedName name="_xlnm.Print_Titles" localSheetId="4">' OBJECTIVES'!$6:$7</definedName>
    <definedName name="_xlnm.Print_Titles" localSheetId="3">'CAPITAL DEV. COSTS-THIS REQUEST'!$6:$7</definedName>
    <definedName name="_xlnm.Print_Titles" localSheetId="1">'FINANCIAL BENEFITS'!$6:$8</definedName>
    <definedName name="_xlnm.Print_Titles" localSheetId="5">'SUPPORT COSTS'!$9:$11</definedName>
    <definedName name="_xlnm.Print_Titles" localSheetId="2">'TOTAL DEVELOPMENT COSTS'!$6:$7</definedName>
  </definedNames>
  <calcPr calcId="125725"/>
</workbook>
</file>

<file path=xl/calcChain.xml><?xml version="1.0" encoding="utf-8"?>
<calcChain xmlns="http://schemas.openxmlformats.org/spreadsheetml/2006/main">
  <c r="J18" i="6"/>
  <c r="K18" i="5"/>
  <c r="K17"/>
  <c r="K16"/>
  <c r="K15"/>
  <c r="K14"/>
  <c r="K12"/>
  <c r="K11"/>
  <c r="K10"/>
  <c r="K9"/>
  <c r="J7"/>
  <c r="I7"/>
  <c r="I21"/>
  <c r="G19" i="6" l="1"/>
  <c r="H19"/>
  <c r="I19"/>
  <c r="J19"/>
  <c r="G20"/>
  <c r="H20"/>
  <c r="I20"/>
  <c r="J20"/>
  <c r="G21"/>
  <c r="H21"/>
  <c r="I21"/>
  <c r="J21"/>
  <c r="G13"/>
  <c r="H13"/>
  <c r="I13"/>
  <c r="J13"/>
  <c r="G14"/>
  <c r="H14"/>
  <c r="I14"/>
  <c r="J14"/>
  <c r="G15"/>
  <c r="G16"/>
  <c r="H16"/>
  <c r="I16"/>
  <c r="J16"/>
  <c r="G17"/>
  <c r="G12"/>
  <c r="H12"/>
  <c r="I12"/>
  <c r="J12"/>
  <c r="G10"/>
  <c r="H10"/>
  <c r="I10"/>
  <c r="J10"/>
  <c r="G9"/>
  <c r="H9"/>
  <c r="I9"/>
  <c r="J9"/>
  <c r="G8"/>
  <c r="H8"/>
  <c r="I8"/>
  <c r="J8"/>
  <c r="F20"/>
  <c r="F21"/>
  <c r="F19"/>
  <c r="F13"/>
  <c r="F14"/>
  <c r="F15"/>
  <c r="F16"/>
  <c r="F17"/>
  <c r="F12"/>
  <c r="E19"/>
  <c r="E8"/>
  <c r="E9"/>
  <c r="E10"/>
  <c r="E12"/>
  <c r="E13"/>
  <c r="H22"/>
  <c r="I22"/>
  <c r="J22"/>
  <c r="J23"/>
  <c r="J7"/>
  <c r="I22" i="1"/>
  <c r="I23"/>
  <c r="I18"/>
  <c r="J11"/>
  <c r="J18"/>
  <c r="J22"/>
  <c r="J23"/>
  <c r="J7"/>
  <c r="I7"/>
  <c r="I13" i="5" l="1"/>
  <c r="I8"/>
  <c r="I19" s="1"/>
  <c r="I23" s="1"/>
  <c r="D8" i="6"/>
  <c r="D9"/>
  <c r="D10"/>
  <c r="F8"/>
  <c r="K8"/>
  <c r="F9"/>
  <c r="K9"/>
  <c r="F10"/>
  <c r="K10"/>
  <c r="D19"/>
  <c r="D20"/>
  <c r="D21"/>
  <c r="D12"/>
  <c r="D13"/>
  <c r="D14"/>
  <c r="D15"/>
  <c r="D16"/>
  <c r="D17"/>
  <c r="K21"/>
  <c r="E21"/>
  <c r="K20"/>
  <c r="E20"/>
  <c r="K19"/>
  <c r="K12"/>
  <c r="K13"/>
  <c r="K14"/>
  <c r="K16"/>
  <c r="E14"/>
  <c r="E15"/>
  <c r="E16"/>
  <c r="E17"/>
  <c r="L21" i="1"/>
  <c r="L20"/>
  <c r="O27" i="2"/>
  <c r="M27"/>
  <c r="J27"/>
  <c r="I27"/>
  <c r="H27"/>
  <c r="G27"/>
  <c r="F27"/>
  <c r="E27"/>
  <c r="D27"/>
  <c r="D22"/>
  <c r="D15"/>
  <c r="E15"/>
  <c r="F15"/>
  <c r="O12"/>
  <c r="O14"/>
  <c r="O13"/>
  <c r="O16"/>
  <c r="O17"/>
  <c r="O18"/>
  <c r="O19"/>
  <c r="O20"/>
  <c r="O21"/>
  <c r="O23"/>
  <c r="O25"/>
  <c r="O26" s="1"/>
  <c r="M15"/>
  <c r="M22"/>
  <c r="M26"/>
  <c r="K11"/>
  <c r="J11"/>
  <c r="I11"/>
  <c r="H11"/>
  <c r="G11"/>
  <c r="F11"/>
  <c r="E11"/>
  <c r="D36" i="10"/>
  <c r="K10" i="2"/>
  <c r="J10"/>
  <c r="I10"/>
  <c r="H10"/>
  <c r="G10"/>
  <c r="F10"/>
  <c r="H15"/>
  <c r="J26"/>
  <c r="I26"/>
  <c r="H26"/>
  <c r="J22"/>
  <c r="I22"/>
  <c r="H22"/>
  <c r="J15"/>
  <c r="I15"/>
  <c r="D66" i="10"/>
  <c r="C4" i="5"/>
  <c r="C3"/>
  <c r="C2"/>
  <c r="D4" i="2"/>
  <c r="D3"/>
  <c r="D2"/>
  <c r="C2" i="10"/>
  <c r="C4"/>
  <c r="C3"/>
  <c r="D4" i="6"/>
  <c r="D3"/>
  <c r="D2"/>
  <c r="D2" i="1"/>
  <c r="D4"/>
  <c r="D3"/>
  <c r="C2" i="4"/>
  <c r="C4"/>
  <c r="C3"/>
  <c r="A37" i="10"/>
  <c r="D7" i="5"/>
  <c r="E7"/>
  <c r="F7"/>
  <c r="G7"/>
  <c r="H7"/>
  <c r="K7"/>
  <c r="L7"/>
  <c r="L9"/>
  <c r="M9"/>
  <c r="L10"/>
  <c r="M10"/>
  <c r="L11"/>
  <c r="M11"/>
  <c r="L12"/>
  <c r="M12"/>
  <c r="D11" i="6"/>
  <c r="D18"/>
  <c r="D22"/>
  <c r="E11"/>
  <c r="E22"/>
  <c r="F11"/>
  <c r="F18"/>
  <c r="F22"/>
  <c r="G11"/>
  <c r="G18"/>
  <c r="G22"/>
  <c r="H11"/>
  <c r="H18"/>
  <c r="I11"/>
  <c r="I18"/>
  <c r="K11"/>
  <c r="K18"/>
  <c r="K22"/>
  <c r="L14" i="5"/>
  <c r="M14"/>
  <c r="L15"/>
  <c r="M15"/>
  <c r="L16"/>
  <c r="M16"/>
  <c r="L17"/>
  <c r="M17"/>
  <c r="L18"/>
  <c r="M18"/>
  <c r="G15" i="2"/>
  <c r="K15"/>
  <c r="E22"/>
  <c r="F22"/>
  <c r="G22"/>
  <c r="K22"/>
  <c r="D26"/>
  <c r="E26"/>
  <c r="F26"/>
  <c r="G26"/>
  <c r="K26"/>
  <c r="K27" s="1"/>
  <c r="A20" i="10"/>
  <c r="A9"/>
  <c r="E7" i="6"/>
  <c r="F7"/>
  <c r="G7"/>
  <c r="H7"/>
  <c r="I7"/>
  <c r="K7"/>
  <c r="L8"/>
  <c r="L9"/>
  <c r="L10"/>
  <c r="L13"/>
  <c r="L14"/>
  <c r="L15"/>
  <c r="L16"/>
  <c r="L17"/>
  <c r="L19"/>
  <c r="L21"/>
  <c r="E7" i="1"/>
  <c r="F7"/>
  <c r="G7"/>
  <c r="H7"/>
  <c r="K7"/>
  <c r="L8"/>
  <c r="L9"/>
  <c r="L10"/>
  <c r="D11"/>
  <c r="E11"/>
  <c r="E18"/>
  <c r="F11"/>
  <c r="G11"/>
  <c r="H11"/>
  <c r="I11"/>
  <c r="K11"/>
  <c r="K18"/>
  <c r="L12"/>
  <c r="L13"/>
  <c r="L14"/>
  <c r="L15"/>
  <c r="L16"/>
  <c r="L17"/>
  <c r="D18"/>
  <c r="F18"/>
  <c r="G18"/>
  <c r="H18"/>
  <c r="L19"/>
  <c r="D22"/>
  <c r="E22"/>
  <c r="F22"/>
  <c r="G22"/>
  <c r="H22"/>
  <c r="K22"/>
  <c r="D27" i="4"/>
  <c r="F27"/>
  <c r="L11" i="1"/>
  <c r="L11" i="6"/>
  <c r="L22" i="1"/>
  <c r="L18"/>
  <c r="I23" i="6" l="1"/>
  <c r="H23"/>
  <c r="D23"/>
  <c r="C13" i="5" s="1"/>
  <c r="K23" i="6"/>
  <c r="H8" i="5"/>
  <c r="G23" i="6"/>
  <c r="F23"/>
  <c r="O22" i="2"/>
  <c r="O15"/>
  <c r="J13" i="5"/>
  <c r="G13"/>
  <c r="H13"/>
  <c r="H19" s="1"/>
  <c r="F13"/>
  <c r="L22" i="6"/>
  <c r="K23" i="1"/>
  <c r="J21" i="5" s="1"/>
  <c r="H23" i="1"/>
  <c r="G21" i="5" s="1"/>
  <c r="F23" i="1"/>
  <c r="E21" i="5" s="1"/>
  <c r="E23" i="1"/>
  <c r="D21" i="5" s="1"/>
  <c r="G23" i="1"/>
  <c r="D23"/>
  <c r="C21" i="5" s="1"/>
  <c r="H21"/>
  <c r="L23" i="1"/>
  <c r="C19" i="5"/>
  <c r="E13"/>
  <c r="K13" l="1"/>
  <c r="E8"/>
  <c r="F8"/>
  <c r="F19" s="1"/>
  <c r="G8"/>
  <c r="J8"/>
  <c r="J19" s="1"/>
  <c r="J23" s="1"/>
  <c r="H23"/>
  <c r="F21"/>
  <c r="E19"/>
  <c r="E23" s="1"/>
  <c r="G19" l="1"/>
  <c r="G23" s="1"/>
  <c r="K8"/>
  <c r="F23"/>
  <c r="L12" i="6"/>
  <c r="E18"/>
  <c r="L18" s="1"/>
  <c r="E23"/>
  <c r="L23"/>
  <c r="D8" i="5" l="1"/>
  <c r="D13"/>
  <c r="L13" l="1"/>
  <c r="M13"/>
  <c r="L8"/>
  <c r="M8"/>
  <c r="D19"/>
  <c r="D23" s="1"/>
  <c r="C25" s="1"/>
  <c r="M19" l="1"/>
  <c r="K19"/>
  <c r="L19"/>
</calcChain>
</file>

<file path=xl/sharedStrings.xml><?xml version="1.0" encoding="utf-8"?>
<sst xmlns="http://schemas.openxmlformats.org/spreadsheetml/2006/main" count="296" uniqueCount="148">
  <si>
    <t>Total</t>
  </si>
  <si>
    <t>Starts in What FY?</t>
  </si>
  <si>
    <t>Annual Amount</t>
  </si>
  <si>
    <t>One Time Benefit</t>
  </si>
  <si>
    <t>Recurring Benefit</t>
  </si>
  <si>
    <t>One Time Amount</t>
  </si>
  <si>
    <t>Occurs in What FY?</t>
  </si>
  <si>
    <t>Federal Funds</t>
  </si>
  <si>
    <t>Capital Funds--Non IT</t>
  </si>
  <si>
    <t>Capital Funds--IT Bond Funds</t>
  </si>
  <si>
    <t>1) New or Additional Revenue</t>
  </si>
  <si>
    <t>2) Streamlining/Efficiency Gains</t>
  </si>
  <si>
    <t>3) Cost Avoidance</t>
  </si>
  <si>
    <t>Prior Fiscal Years</t>
  </si>
  <si>
    <t>Code</t>
  </si>
  <si>
    <t>Description</t>
  </si>
  <si>
    <t>Subtotal</t>
  </si>
  <si>
    <t>Grand Total</t>
  </si>
  <si>
    <t>(a)</t>
  </si>
  <si>
    <t>(b)</t>
  </si>
  <si>
    <t>FINANCIAL BENEFITS</t>
  </si>
  <si>
    <t>FUNDING SOURCES</t>
  </si>
  <si>
    <t>Project Title</t>
  </si>
  <si>
    <t>Phone</t>
  </si>
  <si>
    <t>Email</t>
  </si>
  <si>
    <t>Project Number</t>
  </si>
  <si>
    <t>Date Submitted</t>
  </si>
  <si>
    <t>Your Name</t>
  </si>
  <si>
    <t>TRANSITION AND ANNUAL OPERATING COSTS</t>
  </si>
  <si>
    <t>Total
All Years</t>
  </si>
  <si>
    <t>Prior Fiscal Years
Actual</t>
  </si>
  <si>
    <t>Financial Benefits</t>
  </si>
  <si>
    <t>Total Development Costs</t>
  </si>
  <si>
    <t>Funding Sources</t>
  </si>
  <si>
    <t>Summarize the anticipated financial benefits to be realized by this project in each of the categories listed.</t>
  </si>
  <si>
    <t>Estimate project costs for relevant expenditure categories by project year, using as many columns as needed to cover the total project duration.</t>
  </si>
  <si>
    <t>Space is provided in the "other" section of the spreadsheet for additional expenditure categories not listed.</t>
  </si>
  <si>
    <t xml:space="preserve">Enter the amount from each funding source to be used for project development/implementation.  Do NOT include funding for ongoing operating costs.  </t>
  </si>
  <si>
    <t xml:space="preserve">Total funding amounts at the bottom of the worksheet should tie out to the Grand Total line in the TOTAL DEVELOPMENT COSTS worksheet.  </t>
  </si>
  <si>
    <t>TOTAL</t>
  </si>
  <si>
    <t>Grand Totals from 
"Total Development Costs" tab</t>
  </si>
  <si>
    <t>Total - All Funding Sources</t>
  </si>
  <si>
    <t>Capital Planning Fiscal Year</t>
  </si>
  <si>
    <t>Status</t>
  </si>
  <si>
    <t>FY</t>
  </si>
  <si>
    <t>TOTAL DEVELOPMENT COSTS</t>
  </si>
  <si>
    <t>GENERAL INSTRUCTIONS</t>
  </si>
  <si>
    <t>A financial benefit may either be one-time or ongoing.  Examples:
  New or Additional Revenue--one time: Grant for which agency becomes eligible by implementing a new process.
  New or Additional Revenue--ongoing: Improved enforcement of tax code; implementation of new licensing fee.
  Streamlining/Efficiency Gains--one time: Consolidation of process allows liquidation of certain assets.
  Streamlining/Efficiency Gains--ongoing: Improved process allows operation with fewer contractors.
  Cost Avoidance--one-time: Implementation of system to achieve compliance avoids penalty.
  Cost Avoidance--ongoing: System to address new mandate eliminates need to hire new staff.</t>
  </si>
  <si>
    <r>
      <t xml:space="preserve">Use this sheet to identify the </t>
    </r>
    <r>
      <rPr>
        <b/>
        <i/>
        <sz val="10"/>
        <color indexed="10"/>
        <rFont val="Arial"/>
        <family val="2"/>
      </rPr>
      <t>TOTAL</t>
    </r>
    <r>
      <rPr>
        <i/>
        <sz val="10"/>
        <rFont val="Arial"/>
        <family val="2"/>
      </rPr>
      <t xml:space="preserve"> project development and implementation costs.</t>
    </r>
  </si>
  <si>
    <t>Obj#</t>
  </si>
  <si>
    <t>CAPITAL DEVELOPMENT COSTS</t>
  </si>
  <si>
    <t>Estimated Costs</t>
  </si>
  <si>
    <t>FIRST FISCAL YEAR OF TRANSITION (YYYY)</t>
  </si>
  <si>
    <t>FIRST FISCAL YEAR OF STEADY STATE OPERATION (YYYY)</t>
  </si>
  <si>
    <t>TRANSITION AND OPERATING COSTS</t>
  </si>
  <si>
    <t>TOTAL DEVELOPMENT &amp; IMPLEMENTATION COSTS</t>
  </si>
  <si>
    <t>CAPITAL DEVELOPMENT &amp; IMPLEMENTATION COSTS</t>
  </si>
  <si>
    <t>Select…</t>
  </si>
  <si>
    <t>Current System Support Costs</t>
  </si>
  <si>
    <r>
      <t xml:space="preserve">In the last column, estimate the costs for all expenses associated with supporting the new application / environment in a steady state operation </t>
    </r>
    <r>
      <rPr>
        <b/>
        <sz val="10"/>
        <rFont val="Arial"/>
        <family val="2"/>
      </rPr>
      <t xml:space="preserve">AFTER </t>
    </r>
    <r>
      <rPr>
        <sz val="10"/>
        <rFont val="Arial"/>
        <family val="2"/>
      </rPr>
      <t>ALL project components have been transitioned to production and the old system, if any, has been decommissioned.</t>
    </r>
  </si>
  <si>
    <t xml:space="preserve"> </t>
  </si>
  <si>
    <t>High Level Operating Pool</t>
  </si>
  <si>
    <t>Environment Operating Costs</t>
  </si>
  <si>
    <t>(i)</t>
  </si>
  <si>
    <t>(j)</t>
  </si>
  <si>
    <t>(k)</t>
  </si>
  <si>
    <t>Capital Development Costs</t>
  </si>
  <si>
    <t>Support Costs (Transition and Annual Operating Costs)</t>
  </si>
  <si>
    <t>Project ID | Instructions (this worksheet)</t>
  </si>
  <si>
    <t>Total Steady State Support Costs should correspond to entry in part II.K of the IB form.</t>
  </si>
  <si>
    <t>OPERATING COSTS Work sheet                        (Current System Cost)</t>
  </si>
  <si>
    <t>PROJECT OBJECTIVES</t>
  </si>
  <si>
    <t>% Allocated to this Environment</t>
  </si>
  <si>
    <t>PROJECT IDENTIFICATION</t>
  </si>
  <si>
    <t>TABLE OF CONTENTS</t>
  </si>
  <si>
    <t>Amounts entered in the Capital Funds--IT Bond Funds row (highlighted) represent your IT capital bond funding request.  These amounts should tie out to the Grand Total line in the CAPITAL DEVELOPMENT COSTS worksheet.</t>
  </si>
  <si>
    <t>Not Started</t>
  </si>
  <si>
    <t xml:space="preserve">   Other</t>
  </si>
  <si>
    <r>
      <t xml:space="preserve">Variance                                         </t>
    </r>
    <r>
      <rPr>
        <b/>
        <i/>
        <sz val="10"/>
        <rFont val="Arial"/>
        <family val="2"/>
      </rPr>
      <t>(Development Cost Totals -
Funding Source Totals)</t>
    </r>
  </si>
  <si>
    <r>
      <t>PLEASE BE ADVISED</t>
    </r>
    <r>
      <rPr>
        <sz val="10"/>
        <rFont val="Arial"/>
        <family val="2"/>
      </rPr>
      <t>: If the user is presented with an error message on this tab, it is because the "Total - All Funding Sources" amount (row 20) for any fiscal year does not equal the "Grand Total" amount for the same fiscal year from the "Total Development Costs" tab.  In order to resolve the error, the user must make sure these numbers are in agreement.</t>
    </r>
  </si>
  <si>
    <t>ENTER INFORMATION HERE TO PRE POPULATE IN ALL TABS</t>
  </si>
  <si>
    <t xml:space="preserve">Enter the first fiscal year of transition.  The transition period begins in the first year that any part of the new system will begin live operation.  Please note that some or all parts of the old system may continue to operate during the transition period.  Implementation of certain large systems may be staged over multiple transition years. 
Enter the first fiscal year of steady state operation.  The transition period ends when the new system is fully implemented and the old system, if any, is decommissioned.  </t>
  </si>
  <si>
    <r>
      <t xml:space="preserve">In each Transition Year column, estimate the costs for all expenses associated with supporting the current </t>
    </r>
    <r>
      <rPr>
        <b/>
        <sz val="10"/>
        <rFont val="Arial"/>
        <family val="2"/>
      </rPr>
      <t>and</t>
    </r>
    <r>
      <rPr>
        <sz val="10"/>
        <rFont val="Arial"/>
        <family val="2"/>
      </rPr>
      <t xml:space="preserve"> new application(s) / environment(s) for each year during which any project component is transitioning to production.  
The spreadsheet allows for up to six transition years.  If the transition period is less than six years, the column labels for unnecessary years will be blanked out.</t>
    </r>
  </si>
  <si>
    <t xml:space="preserve">          OBJECTIVE</t>
  </si>
  <si>
    <t>Enter information in white areas only.  Shaded areas are pre-filled, will be calculated for you, or are for OPM use only.</t>
  </si>
  <si>
    <t>Info. Technology (53700)</t>
  </si>
  <si>
    <t>Salaries and Wages (50010)</t>
  </si>
  <si>
    <t>Salaries &amp; Wages Full Time</t>
  </si>
  <si>
    <t>Salaries &amp; Wages - Contractual</t>
  </si>
  <si>
    <t>Overtime</t>
  </si>
  <si>
    <t>IT Consultant Services</t>
  </si>
  <si>
    <t>IT Data Services</t>
  </si>
  <si>
    <t>IT Hardware Lease/Rental</t>
  </si>
  <si>
    <t>IT Hardware Maint &amp; Support</t>
  </si>
  <si>
    <t>IT Software Licenses/Rental</t>
  </si>
  <si>
    <t>IT Software Maint &amp; Support</t>
  </si>
  <si>
    <t>Capital Outlays - Equipment (55600)</t>
  </si>
  <si>
    <t>Capital-IT Hardware Purch/Inst</t>
  </si>
  <si>
    <t>Capital-Telecomm Equip/Syst</t>
  </si>
  <si>
    <t>Data Processing Equipment</t>
  </si>
  <si>
    <r>
      <t>Instructions for column (i) - (k)</t>
    </r>
    <r>
      <rPr>
        <sz val="10"/>
        <rFont val="Arial"/>
        <family val="2"/>
      </rPr>
      <t xml:space="preserve"> : To be used in the event that financial data is not available for the specific application and/or environment covered in this Investment Brief.  This tool will assist in breaking down costs within this larger more encompassing cost pool.
</t>
    </r>
    <r>
      <rPr>
        <u/>
        <sz val="10"/>
        <rFont val="Arial"/>
        <family val="2"/>
      </rPr>
      <t>Column (i)</t>
    </r>
    <r>
      <rPr>
        <sz val="10"/>
        <rFont val="Arial"/>
        <family val="2"/>
      </rPr>
      <t xml:space="preserve">: High Level Operating Pool – In many cases operating costs are not budgeted to specific application and/or environments.  In these cases you’ll need to use the closest available budget.  Enter amount for each object class/code of the higher level cost pool.
</t>
    </r>
    <r>
      <rPr>
        <u/>
        <sz val="10"/>
        <rFont val="Arial"/>
        <family val="2"/>
      </rPr>
      <t xml:space="preserve">Column (j) </t>
    </r>
    <r>
      <rPr>
        <sz val="10"/>
        <rFont val="Arial"/>
        <family val="2"/>
      </rPr>
      <t xml:space="preserve">: Enter the percentage that represents the portion of operating costs that are to be apportioned to the application and/or environment covered in this Investment Brief.
</t>
    </r>
    <r>
      <rPr>
        <u/>
        <sz val="10"/>
        <rFont val="Arial"/>
        <family val="2"/>
      </rPr>
      <t xml:space="preserve">Column (k) </t>
    </r>
    <r>
      <rPr>
        <sz val="10"/>
        <rFont val="Arial"/>
        <family val="2"/>
      </rPr>
      <t>: Calculates the cost by applicable object class/code to be entered in ‘column (a)'.</t>
    </r>
  </si>
  <si>
    <t>Grand totals should correspond to entries in the online Investment Brief</t>
  </si>
  <si>
    <t>When you are done entering financial benefit amounts, please explain each line item in the space provided in the online Investment Brief.</t>
  </si>
  <si>
    <r>
      <t xml:space="preserve">In column (a), please provide the actual costs for all expenses associated with supporting the current application and/or environment </t>
    </r>
    <r>
      <rPr>
        <b/>
        <sz val="10"/>
        <rFont val="Arial"/>
        <family val="2"/>
      </rPr>
      <t xml:space="preserve">PRIOR </t>
    </r>
    <r>
      <rPr>
        <sz val="10"/>
        <rFont val="Arial"/>
        <family val="2"/>
      </rPr>
      <t xml:space="preserve">to the start of this project.
The major expense categories (Object Codes) that need to be included in this estimate have been listed in each row.  Additional spaces have been provided at the end of the list to include other expenses that are specific to this application/environment.
Your agency finance group should be contacted to provide this cost information.  If your Finance group does not provide application-level cost accounting, then it will be necessary to estimate these costs as a percentage of the whole IT budget for your Agency. Please refer to columns (i) - (k) and provide the necessary details </t>
    </r>
    <r>
      <rPr>
        <b/>
        <sz val="10"/>
        <rFont val="Arial"/>
        <family val="2"/>
      </rPr>
      <t>(See Below for Additional Instructions).</t>
    </r>
  </si>
  <si>
    <t xml:space="preserve">The following worksheets are meant to be used in conjunction with the online Investment Brief (IB) Form.  The IB form will refer you to the appropriate worksheet depending on the context within the IB form. </t>
  </si>
  <si>
    <t>Appropriated Funds</t>
  </si>
  <si>
    <t>Special Revenue Funds</t>
  </si>
  <si>
    <t>Restricted Revenue Funds</t>
  </si>
  <si>
    <t>Offender Management Information System (OMIS)</t>
  </si>
  <si>
    <t>None</t>
  </si>
  <si>
    <t>N/A</t>
  </si>
  <si>
    <t>Stem the increase of processing and managing cost</t>
  </si>
  <si>
    <t>2015</t>
  </si>
  <si>
    <t>53715:</t>
  </si>
  <si>
    <t>53740:</t>
  </si>
  <si>
    <t>53755:</t>
  </si>
  <si>
    <t>53760:</t>
  </si>
  <si>
    <t>55700:</t>
  </si>
  <si>
    <t>CT DOC will utilize its internal employees for lion share of project tasks to be undertaken by the state.    Consultants will only be supplementing.  The term consultants includes contractors to be hired on an hourly basis by DOC.  Any required training for internal state employees is budged and funded separately from this.</t>
  </si>
  <si>
    <t>These are additive required funds.  Current general funds dedicated to IT Hardware Maint and Support will continue and will be redirected to the OMIS project</t>
  </si>
  <si>
    <t>Current projects making enhancements to the IT Hardware will continue</t>
  </si>
  <si>
    <t>The contract will be signed with the currently chosen vendor at the maintenance price as submitted in the RFP response.  DOC will provide level 1 IT Help Desk Support and the vendor will provide level 2 support</t>
  </si>
  <si>
    <t xml:space="preserve">The contract will be signed with the currently chosen vendor at the price submitted in the RFP response . Minimal modifications to the scope and specifications as defined in the RFP The project will be undertaken in 4 phases </t>
  </si>
  <si>
    <t>Assumptions</t>
  </si>
  <si>
    <t>53755: Includes Oracle enhancements needed to allow OMIS to stand on its own.</t>
  </si>
  <si>
    <t>53760: Includes vendor support and upgrades.</t>
  </si>
  <si>
    <t>55700: Accounts for hardware refresh and includes servers, switches, storage, etc</t>
  </si>
  <si>
    <t>Efficiency gains</t>
  </si>
  <si>
    <t>Streamlining/Efficiency Gains</t>
  </si>
  <si>
    <t>Cost Avoidance</t>
  </si>
  <si>
    <t>2017</t>
  </si>
  <si>
    <t>It is anticipated that this project will generate significant costs savings through the automation of business processes from manual to electronic, easier and universal access to accurate offender information and reduced cost for legacy system maintenance. Savings are anticipated to begin accruing in 2015 at approximately $500,000.  This will increase annually as the project is implemented and culminate w/ annual savings of approximately $2,000,000.  Projected 5 year efficiency savings totals approximately  $5,300,000.</t>
  </si>
  <si>
    <t>It is anticipated that this project will stem the increase of processing and managing costs beginning in 2018 (approximately $600,000) and culminate in annual cost avoidance of $1,000,000. Projected 5 year cost avoidance totals approximately  $1,600,000.</t>
  </si>
  <si>
    <t>General: Continuing contractor costs are not anticipated (excluding vendor support) nor are any increase in staff support costs anticipated (We plan to shift existing IT staff to support OMIS as the systems it is replacing are retired). Transition costs should be minimal</t>
  </si>
  <si>
    <t>860 692-7666</t>
  </si>
  <si>
    <t>michael.regan@po.state.ct.us</t>
  </si>
  <si>
    <t>2013 DOCM1 416</t>
  </si>
  <si>
    <t>Michael Regan</t>
  </si>
  <si>
    <t xml:space="preserve">Replace numerous antiquated and redundant IT systems </t>
  </si>
  <si>
    <t xml:space="preserve">Automate numerous manual processes and eliminate redundant process and processes rendered obsolete or superfluous by the new system. </t>
  </si>
  <si>
    <t>Automation of manual processes</t>
  </si>
  <si>
    <t>Increase data accuracy and integrity</t>
  </si>
  <si>
    <r>
      <t xml:space="preserve">This new system has broad, comprehensive automation and efficiency implications throughout DOC.  This system will replace numerous antiquated and redundant IT systems as well as automate numerous manual processes and eliminate redundant process and processes rendered obsolete or superfluous by the new system.  </t>
    </r>
    <r>
      <rPr>
        <b/>
        <sz val="9"/>
        <rFont val="Arial"/>
        <family val="2"/>
      </rPr>
      <t>Please see the application document for additional information.</t>
    </r>
  </si>
  <si>
    <t>REVISED 3/27/13</t>
  </si>
  <si>
    <t>Benefits have not been netted out of costs</t>
  </si>
  <si>
    <t>General:</t>
  </si>
  <si>
    <t xml:space="preserve">General: </t>
  </si>
  <si>
    <t>Some IT Transition costs have been netted out of costs</t>
  </si>
</sst>
</file>

<file path=xl/styles.xml><?xml version="1.0" encoding="utf-8"?>
<styleSheet xmlns="http://schemas.openxmlformats.org/spreadsheetml/2006/main">
  <numFmts count="2">
    <numFmt numFmtId="164" formatCode="&quot;$&quot;#,##0"/>
    <numFmt numFmtId="165" formatCode="[$-409]mmmm\ d\,\ yyyy;@"/>
  </numFmts>
  <fonts count="46">
    <font>
      <sz val="8"/>
      <name val="Verdana"/>
    </font>
    <font>
      <sz val="8"/>
      <name val="Verdana"/>
      <family val="2"/>
    </font>
    <font>
      <b/>
      <sz val="8"/>
      <color indexed="9"/>
      <name val="Arial"/>
      <family val="2"/>
    </font>
    <font>
      <b/>
      <sz val="9"/>
      <color indexed="9"/>
      <name val="Arial"/>
      <family val="2"/>
    </font>
    <font>
      <sz val="9"/>
      <name val="Arial"/>
      <family val="2"/>
    </font>
    <font>
      <b/>
      <sz val="9"/>
      <name val="Arial"/>
      <family val="2"/>
    </font>
    <font>
      <sz val="9"/>
      <color indexed="9"/>
      <name val="Arial"/>
      <family val="2"/>
    </font>
    <font>
      <b/>
      <sz val="10"/>
      <color indexed="9"/>
      <name val="Arial"/>
      <family val="2"/>
    </font>
    <font>
      <sz val="10"/>
      <name val="Arial"/>
      <family val="2"/>
    </font>
    <font>
      <b/>
      <sz val="10"/>
      <name val="Arial"/>
      <family val="2"/>
    </font>
    <font>
      <u/>
      <sz val="10"/>
      <color indexed="12"/>
      <name val="Arial"/>
      <family val="2"/>
    </font>
    <font>
      <b/>
      <u/>
      <sz val="10"/>
      <name val="Arial"/>
      <family val="2"/>
    </font>
    <font>
      <b/>
      <u/>
      <sz val="9"/>
      <color indexed="9"/>
      <name val="Arial"/>
      <family val="2"/>
    </font>
    <font>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12"/>
      <color indexed="9"/>
      <name val="Arial"/>
      <family val="2"/>
    </font>
    <font>
      <b/>
      <sz val="14"/>
      <color indexed="9"/>
      <name val="Arial"/>
      <family val="2"/>
    </font>
    <font>
      <sz val="9"/>
      <name val="Arial"/>
      <family val="2"/>
    </font>
    <font>
      <b/>
      <i/>
      <sz val="10"/>
      <color indexed="10"/>
      <name val="Arial"/>
      <family val="2"/>
    </font>
    <font>
      <sz val="10"/>
      <color indexed="9"/>
      <name val="Arial"/>
      <family val="2"/>
    </font>
    <font>
      <u/>
      <sz val="10"/>
      <name val="Arial"/>
      <family val="2"/>
    </font>
    <font>
      <b/>
      <i/>
      <sz val="10"/>
      <name val="Arial"/>
      <family val="2"/>
    </font>
    <font>
      <b/>
      <sz val="11"/>
      <color indexed="9"/>
      <name val="Arial"/>
      <family val="2"/>
    </font>
    <font>
      <b/>
      <sz val="13"/>
      <color indexed="9"/>
      <name val="Arial"/>
      <family val="2"/>
    </font>
    <font>
      <b/>
      <sz val="9"/>
      <name val="Arial"/>
      <family val="2"/>
    </font>
    <font>
      <b/>
      <u/>
      <sz val="10"/>
      <color indexed="12"/>
      <name val="Arial"/>
      <family val="2"/>
    </font>
    <font>
      <b/>
      <sz val="8"/>
      <name val="Verdana"/>
      <family val="2"/>
    </font>
    <font>
      <b/>
      <sz val="11"/>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31"/>
        <bgColor indexed="64"/>
      </patternFill>
    </fill>
    <fill>
      <patternFill patternType="solid">
        <fgColor indexed="18"/>
        <bgColor indexed="64"/>
      </patternFill>
    </fill>
    <fill>
      <patternFill patternType="gray0625">
        <bgColor indexed="31"/>
      </patternFill>
    </fill>
    <fill>
      <patternFill patternType="solid">
        <fgColor indexed="43"/>
        <bgColor indexed="64"/>
      </patternFill>
    </fill>
    <fill>
      <patternFill patternType="solid">
        <fgColor indexed="18"/>
        <bgColor indexed="24"/>
      </patternFill>
    </fill>
    <fill>
      <patternFill patternType="solid">
        <fgColor indexed="44"/>
        <bgColor indexed="64"/>
      </patternFill>
    </fill>
  </fills>
  <borders count="13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9"/>
      </left>
      <right style="thin">
        <color indexed="9"/>
      </right>
      <top style="thin">
        <color indexed="9"/>
      </top>
      <bottom style="thin">
        <color indexed="9"/>
      </bottom>
      <diagonal/>
    </border>
    <border>
      <left/>
      <right/>
      <top/>
      <bottom style="thick">
        <color indexed="18"/>
      </bottom>
      <diagonal/>
    </border>
    <border>
      <left style="thin">
        <color indexed="9"/>
      </left>
      <right style="thin">
        <color indexed="9"/>
      </right>
      <top style="thin">
        <color indexed="9"/>
      </top>
      <bottom style="thick">
        <color indexed="18"/>
      </bottom>
      <diagonal/>
    </border>
    <border>
      <left style="thin">
        <color indexed="64"/>
      </left>
      <right/>
      <top style="thick">
        <color indexed="18"/>
      </top>
      <bottom/>
      <diagonal/>
    </border>
    <border>
      <left/>
      <right style="thin">
        <color indexed="64"/>
      </right>
      <top style="thick">
        <color indexed="18"/>
      </top>
      <bottom/>
      <diagonal/>
    </border>
    <border>
      <left style="thin">
        <color indexed="64"/>
      </left>
      <right/>
      <top/>
      <bottom/>
      <diagonal/>
    </border>
    <border>
      <left style="thin">
        <color indexed="9"/>
      </left>
      <right style="thin">
        <color indexed="64"/>
      </right>
      <top style="thin">
        <color indexed="9"/>
      </top>
      <bottom style="thin">
        <color indexed="9"/>
      </bottom>
      <diagonal/>
    </border>
    <border>
      <left style="thin">
        <color indexed="64"/>
      </left>
      <right/>
      <top/>
      <bottom style="thick">
        <color indexed="18"/>
      </bottom>
      <diagonal/>
    </border>
    <border>
      <left style="thin">
        <color indexed="9"/>
      </left>
      <right style="thin">
        <color indexed="64"/>
      </right>
      <top style="thin">
        <color indexed="9"/>
      </top>
      <bottom style="thick">
        <color indexed="18"/>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9"/>
      </top>
      <bottom/>
      <diagonal/>
    </border>
    <border>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style="thin">
        <color indexed="64"/>
      </right>
      <top style="thin">
        <color indexed="9"/>
      </top>
      <bottom/>
      <diagonal/>
    </border>
    <border>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9"/>
      </right>
      <top style="thin">
        <color indexed="9"/>
      </top>
      <bottom style="medium">
        <color indexed="9"/>
      </bottom>
      <diagonal/>
    </border>
    <border>
      <left style="thin">
        <color indexed="9"/>
      </left>
      <right style="thin">
        <color indexed="9"/>
      </right>
      <top style="thin">
        <color indexed="9"/>
      </top>
      <bottom style="medium">
        <color indexed="9"/>
      </bottom>
      <diagonal/>
    </border>
    <border>
      <left style="thin">
        <color indexed="9"/>
      </left>
      <right style="thin">
        <color indexed="64"/>
      </right>
      <top style="thin">
        <color indexed="9"/>
      </top>
      <bottom style="medium">
        <color indexed="9"/>
      </bottom>
      <diagonal/>
    </border>
    <border>
      <left style="thin">
        <color indexed="64"/>
      </left>
      <right style="thin">
        <color indexed="64"/>
      </right>
      <top style="thin">
        <color indexed="64"/>
      </top>
      <bottom/>
      <diagonal/>
    </border>
    <border>
      <left style="hair">
        <color indexed="64"/>
      </left>
      <right/>
      <top style="thin">
        <color indexed="64"/>
      </top>
      <bottom style="double">
        <color indexed="64"/>
      </bottom>
      <diagonal/>
    </border>
    <border>
      <left style="thin">
        <color indexed="64"/>
      </left>
      <right style="thin">
        <color indexed="9"/>
      </right>
      <top style="thin">
        <color indexed="9"/>
      </top>
      <bottom style="thin">
        <color indexed="9"/>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double">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style="thin">
        <color indexed="64"/>
      </top>
      <bottom style="hair">
        <color indexed="64"/>
      </bottom>
      <diagonal/>
    </border>
    <border>
      <left/>
      <right style="hair">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double">
        <color indexed="64"/>
      </bottom>
      <diagonal/>
    </border>
    <border>
      <left style="thin">
        <color indexed="64"/>
      </left>
      <right/>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9"/>
      </left>
      <right style="hair">
        <color indexed="9"/>
      </right>
      <top/>
      <bottom style="thin">
        <color indexed="64"/>
      </bottom>
      <diagonal/>
    </border>
    <border>
      <left style="hair">
        <color indexed="9"/>
      </left>
      <right style="hair">
        <color indexed="9"/>
      </right>
      <top/>
      <bottom style="thin">
        <color indexed="64"/>
      </bottom>
      <diagonal/>
    </border>
    <border>
      <left style="hair">
        <color indexed="9"/>
      </left>
      <right style="thin">
        <color indexed="64"/>
      </right>
      <top/>
      <bottom style="thin">
        <color indexed="64"/>
      </bottom>
      <diagonal/>
    </border>
    <border>
      <left style="thin">
        <color indexed="64"/>
      </left>
      <right style="thin">
        <color indexed="64"/>
      </right>
      <top style="medium">
        <color indexed="9"/>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9"/>
      </left>
      <right/>
      <top style="thin">
        <color indexed="9"/>
      </top>
      <bottom/>
      <diagonal/>
    </border>
    <border>
      <left/>
      <right style="thin">
        <color indexed="9"/>
      </right>
      <top style="thin">
        <color indexed="9"/>
      </top>
      <bottom style="thin">
        <color indexed="8"/>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9"/>
      </top>
      <bottom style="hair">
        <color indexed="9"/>
      </bottom>
      <diagonal/>
    </border>
    <border>
      <left/>
      <right style="thin">
        <color indexed="64"/>
      </right>
      <top style="hair">
        <color indexed="9"/>
      </top>
      <bottom style="hair">
        <color indexed="9"/>
      </bottom>
      <diagonal/>
    </border>
    <border>
      <left/>
      <right/>
      <top style="hair">
        <color indexed="9"/>
      </top>
      <bottom style="thin">
        <color indexed="8"/>
      </bottom>
      <diagonal/>
    </border>
    <border>
      <left/>
      <right style="thin">
        <color indexed="64"/>
      </right>
      <top style="hair">
        <color indexed="9"/>
      </top>
      <bottom style="thin">
        <color indexed="8"/>
      </bottom>
      <diagonal/>
    </border>
    <border>
      <left/>
      <right/>
      <top style="thin">
        <color indexed="64"/>
      </top>
      <bottom style="thin">
        <color indexed="64"/>
      </bottom>
      <diagonal/>
    </border>
    <border>
      <left/>
      <right style="thin">
        <color indexed="64"/>
      </right>
      <top/>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thin">
        <color indexed="64"/>
      </top>
      <bottom style="thin">
        <color indexed="9"/>
      </bottom>
      <diagonal/>
    </border>
    <border>
      <left/>
      <right/>
      <top style="thin">
        <color indexed="64"/>
      </top>
      <bottom style="thin">
        <color indexed="9"/>
      </bottom>
      <diagonal/>
    </border>
    <border>
      <left/>
      <right style="thin">
        <color indexed="64"/>
      </right>
      <top style="thin">
        <color indexed="64"/>
      </top>
      <bottom style="thin">
        <color indexed="9"/>
      </bottom>
      <diagonal/>
    </border>
    <border>
      <left style="thin">
        <color indexed="64"/>
      </left>
      <right/>
      <top style="thin">
        <color indexed="9"/>
      </top>
      <bottom style="thin">
        <color indexed="9"/>
      </bottom>
      <diagonal/>
    </border>
    <border>
      <left/>
      <right style="thin">
        <color indexed="64"/>
      </right>
      <top style="thin">
        <color indexed="9"/>
      </top>
      <bottom style="thin">
        <color indexed="9"/>
      </bottom>
      <diagonal/>
    </border>
    <border>
      <left style="thin">
        <color indexed="64"/>
      </left>
      <right/>
      <top style="thin">
        <color indexed="9"/>
      </top>
      <bottom style="thin">
        <color indexed="64"/>
      </bottom>
      <diagonal/>
    </border>
    <border>
      <left/>
      <right style="thin">
        <color indexed="64"/>
      </right>
      <top style="thin">
        <color indexed="9"/>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double">
        <color indexed="64"/>
      </top>
      <bottom style="double">
        <color indexed="64"/>
      </bottom>
      <diagonal/>
    </border>
    <border>
      <left style="thin">
        <color indexed="64"/>
      </left>
      <right/>
      <top style="double">
        <color indexed="64"/>
      </top>
      <bottom/>
      <diagonal/>
    </border>
    <border>
      <left style="thick">
        <color indexed="18"/>
      </left>
      <right/>
      <top/>
      <bottom style="thin">
        <color indexed="9"/>
      </bottom>
      <diagonal/>
    </border>
    <border>
      <left/>
      <right/>
      <top/>
      <bottom style="thin">
        <color indexed="9"/>
      </bottom>
      <diagonal/>
    </border>
    <border>
      <left/>
      <right style="thin">
        <color indexed="64"/>
      </right>
      <top/>
      <bottom style="thin">
        <color indexed="9"/>
      </bottom>
      <diagonal/>
    </border>
    <border>
      <left style="thick">
        <color indexed="18"/>
      </left>
      <right/>
      <top style="thin">
        <color indexed="9"/>
      </top>
      <bottom style="thin">
        <color indexed="9"/>
      </bottom>
      <diagonal/>
    </border>
    <border>
      <left/>
      <right/>
      <top style="thin">
        <color indexed="9"/>
      </top>
      <bottom style="thin">
        <color indexed="9"/>
      </bottom>
      <diagonal/>
    </border>
    <border>
      <left style="thick">
        <color indexed="18"/>
      </left>
      <right/>
      <top style="thin">
        <color indexed="9"/>
      </top>
      <bottom/>
      <diagonal/>
    </border>
    <border>
      <left/>
      <right/>
      <top style="thin">
        <color indexed="9"/>
      </top>
      <bottom/>
      <diagonal/>
    </border>
    <border>
      <left/>
      <right style="thin">
        <color indexed="64"/>
      </right>
      <top style="thin">
        <color indexed="9"/>
      </top>
      <bottom/>
      <diagonal/>
    </border>
    <border>
      <left style="thin">
        <color indexed="64"/>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n">
        <color indexed="9"/>
      </left>
      <right style="thin">
        <color indexed="64"/>
      </right>
      <top style="thin">
        <color indexed="64"/>
      </top>
      <bottom style="thin">
        <color indexed="9"/>
      </bottom>
      <diagonal/>
    </border>
    <border>
      <left/>
      <right/>
      <top style="thin">
        <color indexed="9"/>
      </top>
      <bottom style="thin">
        <color indexed="64"/>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s>
  <cellStyleXfs count="44">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6" fillId="3" borderId="0" applyNumberFormat="0" applyBorder="0" applyAlignment="0" applyProtection="0"/>
    <xf numFmtId="0" fontId="17" fillId="20" borderId="1" applyNumberFormat="0" applyAlignment="0" applyProtection="0"/>
    <xf numFmtId="0" fontId="18" fillId="21" borderId="2" applyNumberFormat="0" applyAlignment="0" applyProtection="0"/>
    <xf numFmtId="0" fontId="20" fillId="0" borderId="0" applyNumberFormat="0" applyFill="0" applyBorder="0" applyAlignment="0" applyProtection="0"/>
    <xf numFmtId="0" fontId="21" fillId="4" borderId="0" applyNumberFormat="0" applyBorder="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10" fillId="0" borderId="0" applyNumberFormat="0" applyFill="0" applyBorder="0" applyAlignment="0" applyProtection="0">
      <alignment vertical="top"/>
      <protection locked="0"/>
    </xf>
    <xf numFmtId="0" fontId="25" fillId="7" borderId="1" applyNumberFormat="0" applyAlignment="0" applyProtection="0"/>
    <xf numFmtId="0" fontId="26" fillId="0" borderId="6" applyNumberFormat="0" applyFill="0" applyAlignment="0" applyProtection="0"/>
    <xf numFmtId="0" fontId="27" fillId="22" borderId="0" applyNumberFormat="0" applyBorder="0" applyAlignment="0" applyProtection="0"/>
    <xf numFmtId="0" fontId="19" fillId="0" borderId="0"/>
    <xf numFmtId="0" fontId="19" fillId="23" borderId="7" applyNumberFormat="0" applyFont="0" applyAlignment="0" applyProtection="0"/>
    <xf numFmtId="0" fontId="28" fillId="20"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cellStyleXfs>
  <cellXfs count="357">
    <xf numFmtId="0" fontId="0" fillId="0" borderId="0" xfId="0"/>
    <xf numFmtId="3" fontId="5" fillId="24" borderId="10" xfId="0" applyNumberFormat="1" applyFont="1" applyFill="1" applyBorder="1" applyAlignment="1" applyProtection="1">
      <alignment horizontal="right" vertical="center" indent="1"/>
      <protection locked="0"/>
    </xf>
    <xf numFmtId="3" fontId="5" fillId="24" borderId="11" xfId="0" applyNumberFormat="1" applyFont="1" applyFill="1" applyBorder="1" applyAlignment="1" applyProtection="1">
      <alignment horizontal="right" vertical="center" indent="1"/>
      <protection locked="0"/>
    </xf>
    <xf numFmtId="3" fontId="5" fillId="24" borderId="12" xfId="0" applyNumberFormat="1" applyFont="1" applyFill="1" applyBorder="1" applyAlignment="1" applyProtection="1">
      <alignment horizontal="right" vertical="center" indent="1"/>
      <protection locked="0"/>
    </xf>
    <xf numFmtId="3" fontId="9" fillId="24" borderId="10" xfId="0" applyNumberFormat="1" applyFont="1" applyFill="1" applyBorder="1" applyAlignment="1" applyProtection="1">
      <alignment horizontal="right" vertical="center" indent="1"/>
      <protection locked="0"/>
    </xf>
    <xf numFmtId="3" fontId="9" fillId="24" borderId="11" xfId="0" applyNumberFormat="1" applyFont="1" applyFill="1" applyBorder="1" applyAlignment="1" applyProtection="1">
      <alignment horizontal="right" vertical="center" indent="1"/>
      <protection locked="0"/>
    </xf>
    <xf numFmtId="3" fontId="9" fillId="24" borderId="12" xfId="0" applyNumberFormat="1" applyFont="1" applyFill="1" applyBorder="1" applyAlignment="1" applyProtection="1">
      <alignment horizontal="right" vertical="center" indent="1"/>
      <protection locked="0"/>
    </xf>
    <xf numFmtId="3" fontId="9" fillId="25" borderId="13" xfId="0" applyNumberFormat="1" applyFont="1" applyFill="1" applyBorder="1" applyAlignment="1" applyProtection="1">
      <alignment horizontal="right" vertical="center" indent="1"/>
    </xf>
    <xf numFmtId="0" fontId="9" fillId="24" borderId="10" xfId="0" applyFont="1" applyFill="1" applyBorder="1" applyAlignment="1" applyProtection="1">
      <alignment vertical="center" wrapText="1"/>
      <protection locked="0"/>
    </xf>
    <xf numFmtId="0" fontId="0" fillId="0" borderId="0" xfId="0" applyProtection="1"/>
    <xf numFmtId="0" fontId="9" fillId="24" borderId="11" xfId="0" applyFont="1" applyFill="1" applyBorder="1" applyAlignment="1" applyProtection="1">
      <alignment vertical="center" wrapText="1"/>
      <protection locked="0"/>
    </xf>
    <xf numFmtId="3" fontId="9" fillId="25" borderId="14" xfId="0" applyNumberFormat="1" applyFont="1" applyFill="1" applyBorder="1" applyAlignment="1" applyProtection="1">
      <alignment horizontal="right" vertical="center" indent="1"/>
    </xf>
    <xf numFmtId="49" fontId="5" fillId="24" borderId="15" xfId="0" applyNumberFormat="1" applyFont="1" applyFill="1" applyBorder="1" applyAlignment="1" applyProtection="1">
      <alignment horizontal="center" vertical="center" wrapText="1"/>
      <protection locked="0"/>
    </xf>
    <xf numFmtId="49" fontId="5" fillId="24" borderId="16" xfId="0" applyNumberFormat="1" applyFont="1" applyFill="1" applyBorder="1" applyAlignment="1" applyProtection="1">
      <alignment horizontal="center" vertical="center" wrapText="1"/>
      <protection locked="0"/>
    </xf>
    <xf numFmtId="3" fontId="5" fillId="24" borderId="17" xfId="0" applyNumberFormat="1" applyFont="1" applyFill="1" applyBorder="1" applyAlignment="1" applyProtection="1">
      <alignment horizontal="right" vertical="center" wrapText="1"/>
      <protection locked="0"/>
    </xf>
    <xf numFmtId="3" fontId="5" fillId="24" borderId="18" xfId="0" applyNumberFormat="1" applyFont="1" applyFill="1" applyBorder="1" applyAlignment="1" applyProtection="1">
      <alignment horizontal="right" vertical="center" wrapText="1"/>
      <protection locked="0"/>
    </xf>
    <xf numFmtId="49" fontId="5" fillId="24" borderId="19" xfId="0" applyNumberFormat="1" applyFont="1" applyFill="1" applyBorder="1" applyAlignment="1" applyProtection="1">
      <alignment horizontal="center" vertical="center" wrapText="1"/>
      <protection locked="0"/>
    </xf>
    <xf numFmtId="3" fontId="5" fillId="24" borderId="20" xfId="0" applyNumberFormat="1" applyFont="1" applyFill="1" applyBorder="1" applyAlignment="1" applyProtection="1">
      <alignment horizontal="right" vertical="center" wrapText="1"/>
      <protection locked="0"/>
    </xf>
    <xf numFmtId="0" fontId="4" fillId="0" borderId="0" xfId="0" applyFont="1" applyProtection="1"/>
    <xf numFmtId="0" fontId="9" fillId="0" borderId="0" xfId="0" applyFont="1" applyProtection="1"/>
    <xf numFmtId="0" fontId="8" fillId="0" borderId="0" xfId="0" applyFont="1" applyProtection="1"/>
    <xf numFmtId="0" fontId="3" fillId="26" borderId="0" xfId="0" applyFont="1" applyFill="1" applyBorder="1" applyAlignment="1" applyProtection="1">
      <alignment horizontal="right"/>
    </xf>
    <xf numFmtId="0" fontId="3" fillId="26" borderId="21" xfId="0" applyFont="1" applyFill="1" applyBorder="1" applyAlignment="1" applyProtection="1">
      <alignment horizontal="centerContinuous" wrapText="1"/>
    </xf>
    <xf numFmtId="0" fontId="2" fillId="26" borderId="22" xfId="0" applyFont="1" applyFill="1" applyBorder="1" applyAlignment="1" applyProtection="1">
      <alignment horizontal="right"/>
    </xf>
    <xf numFmtId="0" fontId="3" fillId="26" borderId="23" xfId="0" applyFont="1" applyFill="1" applyBorder="1" applyAlignment="1" applyProtection="1">
      <alignment horizontal="center" wrapText="1"/>
    </xf>
    <xf numFmtId="49" fontId="5" fillId="25" borderId="24" xfId="0" applyNumberFormat="1" applyFont="1" applyFill="1" applyBorder="1" applyAlignment="1" applyProtection="1">
      <alignment horizontal="center" vertical="center"/>
    </xf>
    <xf numFmtId="3" fontId="5" fillId="25" borderId="25" xfId="0" applyNumberFormat="1" applyFont="1" applyFill="1" applyBorder="1" applyAlignment="1" applyProtection="1">
      <alignment horizontal="right" vertical="center" indent="1"/>
    </xf>
    <xf numFmtId="0" fontId="4" fillId="0" borderId="0" xfId="0" applyFont="1" applyAlignment="1" applyProtection="1">
      <alignment wrapText="1"/>
    </xf>
    <xf numFmtId="49" fontId="5" fillId="25" borderId="14" xfId="0" applyNumberFormat="1" applyFont="1" applyFill="1" applyBorder="1" applyAlignment="1" applyProtection="1">
      <alignment horizontal="center" vertical="center"/>
    </xf>
    <xf numFmtId="3" fontId="5" fillId="25" borderId="14" xfId="0" applyNumberFormat="1" applyFont="1" applyFill="1" applyBorder="1" applyAlignment="1" applyProtection="1">
      <alignment horizontal="right" vertical="center" indent="1"/>
    </xf>
    <xf numFmtId="0" fontId="12" fillId="26" borderId="26" xfId="0" applyFont="1" applyFill="1" applyBorder="1" applyAlignment="1" applyProtection="1">
      <alignment vertical="top"/>
    </xf>
    <xf numFmtId="0" fontId="3" fillId="26" borderId="27" xfId="0" applyFont="1" applyFill="1" applyBorder="1" applyAlignment="1" applyProtection="1">
      <alignment horizontal="centerContinuous" wrapText="1"/>
    </xf>
    <xf numFmtId="0" fontId="3" fillId="26" borderId="28" xfId="0" applyFont="1" applyFill="1" applyBorder="1" applyAlignment="1" applyProtection="1">
      <alignment horizontal="right"/>
    </xf>
    <xf numFmtId="0" fontId="3" fillId="26" borderId="29" xfId="0" applyFont="1" applyFill="1" applyBorder="1" applyAlignment="1" applyProtection="1">
      <alignment horizontal="center" wrapText="1"/>
    </xf>
    <xf numFmtId="0" fontId="5" fillId="25" borderId="26" xfId="0" applyFont="1" applyFill="1" applyBorder="1" applyAlignment="1" applyProtection="1">
      <alignment vertical="center"/>
    </xf>
    <xf numFmtId="0" fontId="5" fillId="25" borderId="0" xfId="0" applyFont="1" applyFill="1" applyBorder="1" applyAlignment="1" applyProtection="1">
      <alignment vertical="center"/>
    </xf>
    <xf numFmtId="0" fontId="5" fillId="25" borderId="26" xfId="0" applyFont="1" applyFill="1" applyBorder="1" applyAlignment="1" applyProtection="1">
      <alignment vertical="center" wrapText="1"/>
    </xf>
    <xf numFmtId="10" fontId="5" fillId="24" borderId="10" xfId="0" applyNumberFormat="1" applyFont="1" applyFill="1" applyBorder="1" applyAlignment="1" applyProtection="1">
      <alignment horizontal="right" vertical="center" indent="1"/>
      <protection locked="0"/>
    </xf>
    <xf numFmtId="10" fontId="5" fillId="24" borderId="11" xfId="0" applyNumberFormat="1" applyFont="1" applyFill="1" applyBorder="1" applyAlignment="1" applyProtection="1">
      <alignment horizontal="right" vertical="center" indent="1"/>
      <protection locked="0"/>
    </xf>
    <xf numFmtId="10" fontId="5" fillId="24" borderId="12" xfId="0" applyNumberFormat="1" applyFont="1" applyFill="1" applyBorder="1" applyAlignment="1" applyProtection="1">
      <alignment horizontal="right" vertical="center" indent="1"/>
      <protection locked="0"/>
    </xf>
    <xf numFmtId="3" fontId="5" fillId="24" borderId="18" xfId="0" applyNumberFormat="1" applyFont="1" applyFill="1" applyBorder="1" applyAlignment="1" applyProtection="1">
      <alignment horizontal="right" vertical="center" indent="1"/>
      <protection locked="0"/>
    </xf>
    <xf numFmtId="3" fontId="5" fillId="24" borderId="20" xfId="0" applyNumberFormat="1" applyFont="1" applyFill="1" applyBorder="1" applyAlignment="1" applyProtection="1">
      <alignment horizontal="right" vertical="center" indent="1"/>
      <protection locked="0"/>
    </xf>
    <xf numFmtId="3" fontId="5" fillId="24" borderId="17" xfId="0" applyNumberFormat="1" applyFont="1" applyFill="1" applyBorder="1" applyAlignment="1" applyProtection="1">
      <alignment horizontal="right" vertical="center" indent="1"/>
      <protection locked="0"/>
    </xf>
    <xf numFmtId="3" fontId="5" fillId="24" borderId="16" xfId="0" applyNumberFormat="1" applyFont="1" applyFill="1" applyBorder="1" applyAlignment="1" applyProtection="1">
      <alignment horizontal="right" vertical="center" indent="1"/>
      <protection locked="0"/>
    </xf>
    <xf numFmtId="3" fontId="5" fillId="24" borderId="15" xfId="0" applyNumberFormat="1" applyFont="1" applyFill="1" applyBorder="1" applyAlignment="1" applyProtection="1">
      <alignment horizontal="right" vertical="center" indent="1"/>
      <protection locked="0"/>
    </xf>
    <xf numFmtId="3" fontId="5" fillId="24" borderId="19" xfId="0" applyNumberFormat="1" applyFont="1" applyFill="1" applyBorder="1" applyAlignment="1" applyProtection="1">
      <alignment horizontal="right" vertical="center" indent="1"/>
      <protection locked="0"/>
    </xf>
    <xf numFmtId="165" fontId="9" fillId="0" borderId="33" xfId="0" applyNumberFormat="1" applyFont="1" applyFill="1" applyBorder="1" applyAlignment="1" applyProtection="1">
      <alignment horizontal="left" vertical="center" wrapText="1"/>
      <protection locked="0"/>
    </xf>
    <xf numFmtId="49" fontId="13" fillId="0" borderId="0" xfId="0" applyNumberFormat="1" applyFont="1" applyAlignment="1" applyProtection="1">
      <alignment vertical="center"/>
    </xf>
    <xf numFmtId="49" fontId="8" fillId="0" borderId="0" xfId="0" applyNumberFormat="1" applyFont="1" applyAlignment="1" applyProtection="1">
      <alignment vertical="center"/>
    </xf>
    <xf numFmtId="0" fontId="8" fillId="0" borderId="0" xfId="0" applyFont="1" applyAlignment="1" applyProtection="1">
      <alignment wrapText="1"/>
    </xf>
    <xf numFmtId="0" fontId="7" fillId="26" borderId="34" xfId="0" applyFont="1" applyFill="1" applyBorder="1" applyAlignment="1" applyProtection="1">
      <alignment horizontal="center"/>
    </xf>
    <xf numFmtId="0" fontId="7" fillId="26" borderId="35" xfId="0" applyFont="1" applyFill="1" applyBorder="1" applyAlignment="1" applyProtection="1">
      <alignment horizontal="center"/>
    </xf>
    <xf numFmtId="0" fontId="7" fillId="26" borderId="36" xfId="0" applyFont="1" applyFill="1" applyBorder="1" applyAlignment="1" applyProtection="1">
      <alignment horizontal="center"/>
    </xf>
    <xf numFmtId="0" fontId="7" fillId="26" borderId="36" xfId="0" applyFont="1" applyFill="1" applyBorder="1" applyAlignment="1" applyProtection="1">
      <alignment horizontal="center" wrapText="1"/>
    </xf>
    <xf numFmtId="0" fontId="7" fillId="26" borderId="37" xfId="0" applyFont="1" applyFill="1" applyBorder="1" applyAlignment="1" applyProtection="1">
      <alignment horizontal="center" wrapText="1"/>
    </xf>
    <xf numFmtId="0" fontId="9" fillId="25" borderId="0" xfId="0" applyFont="1" applyFill="1" applyBorder="1" applyAlignment="1" applyProtection="1">
      <alignment vertical="center"/>
    </xf>
    <xf numFmtId="0" fontId="9" fillId="25" borderId="38" xfId="0" applyFont="1" applyFill="1" applyBorder="1" applyAlignment="1" applyProtection="1">
      <alignment vertical="center"/>
    </xf>
    <xf numFmtId="3" fontId="5" fillId="25" borderId="39" xfId="0" applyNumberFormat="1" applyFont="1" applyFill="1" applyBorder="1" applyAlignment="1" applyProtection="1">
      <alignment horizontal="right" vertical="center" indent="1"/>
    </xf>
    <xf numFmtId="3" fontId="5" fillId="25" borderId="40" xfId="0" applyNumberFormat="1" applyFont="1" applyFill="1" applyBorder="1" applyAlignment="1" applyProtection="1">
      <alignment horizontal="right" vertical="center" indent="1"/>
    </xf>
    <xf numFmtId="3" fontId="5" fillId="25" borderId="41" xfId="0" applyNumberFormat="1" applyFont="1" applyFill="1" applyBorder="1" applyAlignment="1" applyProtection="1">
      <alignment horizontal="right" vertical="center" indent="1"/>
    </xf>
    <xf numFmtId="0" fontId="9" fillId="25" borderId="42" xfId="0" applyFont="1" applyFill="1" applyBorder="1" applyAlignment="1" applyProtection="1">
      <alignment vertical="center"/>
    </xf>
    <xf numFmtId="0" fontId="9" fillId="25" borderId="43" xfId="0" applyFont="1" applyFill="1" applyBorder="1" applyAlignment="1" applyProtection="1">
      <alignment vertical="center"/>
    </xf>
    <xf numFmtId="49" fontId="9" fillId="0" borderId="0" xfId="0" applyNumberFormat="1" applyFont="1" applyAlignment="1" applyProtection="1">
      <alignment vertical="center"/>
    </xf>
    <xf numFmtId="0" fontId="9" fillId="0" borderId="0" xfId="0" applyNumberFormat="1" applyFont="1" applyBorder="1" applyAlignment="1" applyProtection="1">
      <alignment vertical="center" wrapText="1"/>
    </xf>
    <xf numFmtId="0" fontId="0" fillId="0" borderId="0" xfId="0" applyNumberFormat="1" applyBorder="1" applyAlignment="1" applyProtection="1">
      <alignment vertical="center" wrapText="1"/>
    </xf>
    <xf numFmtId="0" fontId="7" fillId="26" borderId="44" xfId="0" applyFont="1" applyFill="1" applyBorder="1" applyAlignment="1" applyProtection="1">
      <alignment horizontal="center"/>
    </xf>
    <xf numFmtId="0" fontId="7" fillId="26" borderId="45" xfId="0" applyFont="1" applyFill="1" applyBorder="1" applyAlignment="1" applyProtection="1">
      <alignment horizontal="center"/>
    </xf>
    <xf numFmtId="0" fontId="7" fillId="26" borderId="45" xfId="0" applyFont="1" applyFill="1" applyBorder="1" applyAlignment="1" applyProtection="1">
      <alignment horizontal="center" wrapText="1"/>
    </xf>
    <xf numFmtId="0" fontId="7" fillId="26" borderId="46" xfId="0" applyFont="1" applyFill="1" applyBorder="1" applyAlignment="1" applyProtection="1">
      <alignment horizontal="center" wrapText="1"/>
    </xf>
    <xf numFmtId="3" fontId="5" fillId="25" borderId="48" xfId="0" applyNumberFormat="1" applyFont="1" applyFill="1" applyBorder="1" applyAlignment="1" applyProtection="1">
      <alignment horizontal="right" vertical="center" indent="1"/>
    </xf>
    <xf numFmtId="0" fontId="9" fillId="25" borderId="14" xfId="0" applyFont="1" applyFill="1" applyBorder="1" applyAlignment="1" applyProtection="1">
      <alignment vertical="center"/>
    </xf>
    <xf numFmtId="3" fontId="8" fillId="0" borderId="0" xfId="0" applyNumberFormat="1" applyFont="1" applyAlignment="1" applyProtection="1">
      <alignment horizontal="right" vertical="center" indent="1"/>
    </xf>
    <xf numFmtId="0" fontId="19" fillId="0" borderId="0" xfId="38" applyAlignment="1" applyProtection="1">
      <alignment horizontal="center"/>
    </xf>
    <xf numFmtId="0" fontId="19" fillId="0" borderId="0" xfId="38" applyProtection="1"/>
    <xf numFmtId="164" fontId="35" fillId="27" borderId="14" xfId="38" applyNumberFormat="1" applyFont="1" applyFill="1" applyBorder="1" applyProtection="1"/>
    <xf numFmtId="0" fontId="8" fillId="0" borderId="0" xfId="0" applyNumberFormat="1" applyFont="1" applyAlignment="1" applyProtection="1">
      <alignment vertical="center"/>
    </xf>
    <xf numFmtId="0" fontId="7" fillId="26" borderId="49" xfId="0" applyFont="1" applyFill="1" applyBorder="1" applyAlignment="1" applyProtection="1">
      <alignment horizontal="left"/>
    </xf>
    <xf numFmtId="0" fontId="7" fillId="26" borderId="21" xfId="0" applyFont="1" applyFill="1" applyBorder="1" applyAlignment="1" applyProtection="1">
      <alignment horizontal="left" vertical="center"/>
    </xf>
    <xf numFmtId="0" fontId="7" fillId="26" borderId="21" xfId="0" applyFont="1" applyFill="1" applyBorder="1" applyAlignment="1" applyProtection="1">
      <alignment horizontal="right"/>
    </xf>
    <xf numFmtId="0" fontId="7" fillId="26" borderId="21" xfId="0" applyFont="1" applyFill="1" applyBorder="1" applyAlignment="1" applyProtection="1">
      <alignment horizontal="center" wrapText="1"/>
    </xf>
    <xf numFmtId="0" fontId="3" fillId="26" borderId="21" xfId="0" applyFont="1" applyFill="1" applyBorder="1" applyAlignment="1" applyProtection="1">
      <alignment horizontal="center" wrapText="1"/>
    </xf>
    <xf numFmtId="0" fontId="3" fillId="26" borderId="27" xfId="0" applyFont="1" applyFill="1" applyBorder="1" applyAlignment="1" applyProtection="1">
      <alignment horizontal="center" wrapText="1"/>
    </xf>
    <xf numFmtId="0" fontId="7" fillId="26" borderId="49" xfId="0" applyFont="1" applyFill="1" applyBorder="1" applyAlignment="1" applyProtection="1">
      <alignment horizontal="center" wrapText="1"/>
    </xf>
    <xf numFmtId="0" fontId="7" fillId="26" borderId="27" xfId="0" applyFont="1" applyFill="1" applyBorder="1" applyAlignment="1" applyProtection="1">
      <alignment horizontal="center" wrapText="1"/>
    </xf>
    <xf numFmtId="0" fontId="7" fillId="26" borderId="50" xfId="0" applyFont="1" applyFill="1" applyBorder="1" applyAlignment="1" applyProtection="1">
      <alignment horizontal="center"/>
    </xf>
    <xf numFmtId="0" fontId="7" fillId="26" borderId="51" xfId="0" applyFont="1" applyFill="1" applyBorder="1" applyAlignment="1" applyProtection="1">
      <alignment horizontal="center"/>
    </xf>
    <xf numFmtId="0" fontId="3" fillId="26" borderId="51" xfId="0" applyFont="1" applyFill="1" applyBorder="1" applyAlignment="1" applyProtection="1">
      <alignment horizontal="center" wrapText="1"/>
    </xf>
    <xf numFmtId="0" fontId="3" fillId="26" borderId="52" xfId="0" applyFont="1" applyFill="1" applyBorder="1" applyAlignment="1" applyProtection="1">
      <alignment horizontal="center" wrapText="1"/>
    </xf>
    <xf numFmtId="0" fontId="4" fillId="0" borderId="0" xfId="0" applyNumberFormat="1" applyFont="1" applyProtection="1"/>
    <xf numFmtId="0" fontId="3" fillId="26" borderId="49" xfId="0" applyFont="1" applyFill="1" applyBorder="1" applyAlignment="1" applyProtection="1">
      <alignment horizontal="center" wrapText="1"/>
    </xf>
    <xf numFmtId="0" fontId="6" fillId="0" borderId="0" xfId="0" applyFont="1" applyProtection="1"/>
    <xf numFmtId="3" fontId="5" fillId="25" borderId="53" xfId="0" applyNumberFormat="1" applyFont="1" applyFill="1" applyBorder="1" applyAlignment="1" applyProtection="1">
      <alignment horizontal="right" vertical="center" indent="1"/>
    </xf>
    <xf numFmtId="0" fontId="5" fillId="24" borderId="54" xfId="0" applyNumberFormat="1" applyFont="1" applyFill="1" applyBorder="1" applyAlignment="1" applyProtection="1">
      <alignment horizontal="right" vertical="center" indent="1"/>
      <protection locked="0"/>
    </xf>
    <xf numFmtId="0" fontId="5" fillId="24" borderId="55" xfId="0" applyNumberFormat="1" applyFont="1" applyFill="1" applyBorder="1" applyAlignment="1" applyProtection="1">
      <alignment horizontal="right" vertical="center" indent="1"/>
      <protection locked="0"/>
    </xf>
    <xf numFmtId="0" fontId="5" fillId="25" borderId="56" xfId="0" applyFont="1" applyFill="1" applyBorder="1" applyAlignment="1" applyProtection="1">
      <alignment vertical="center" wrapText="1"/>
    </xf>
    <xf numFmtId="49" fontId="5" fillId="25" borderId="15" xfId="0" applyNumberFormat="1" applyFont="1" applyFill="1" applyBorder="1" applyAlignment="1" applyProtection="1">
      <alignment horizontal="center" vertical="center"/>
    </xf>
    <xf numFmtId="3" fontId="5" fillId="25" borderId="18" xfId="0" applyNumberFormat="1" applyFont="1" applyFill="1" applyBorder="1" applyAlignment="1" applyProtection="1">
      <alignment horizontal="right" vertical="center" indent="1"/>
    </xf>
    <xf numFmtId="49" fontId="5" fillId="25" borderId="57" xfId="0" applyNumberFormat="1" applyFont="1" applyFill="1" applyBorder="1" applyAlignment="1" applyProtection="1">
      <alignment horizontal="center" vertical="center"/>
    </xf>
    <xf numFmtId="3" fontId="5" fillId="25" borderId="58" xfId="0" applyNumberFormat="1" applyFont="1" applyFill="1" applyBorder="1" applyAlignment="1" applyProtection="1">
      <alignment horizontal="right" vertical="center" indent="1"/>
    </xf>
    <xf numFmtId="0" fontId="7" fillId="0" borderId="0" xfId="0" applyFont="1" applyFill="1" applyBorder="1" applyAlignment="1" applyProtection="1">
      <alignment vertical="center"/>
    </xf>
    <xf numFmtId="49" fontId="7" fillId="24" borderId="0" xfId="0" applyNumberFormat="1" applyFont="1" applyFill="1" applyBorder="1" applyAlignment="1" applyProtection="1">
      <alignment vertical="center"/>
    </xf>
    <xf numFmtId="49" fontId="7" fillId="0" borderId="0" xfId="0" applyNumberFormat="1" applyFont="1" applyFill="1" applyBorder="1" applyAlignment="1" applyProtection="1">
      <alignment vertical="center"/>
    </xf>
    <xf numFmtId="49" fontId="7" fillId="0" borderId="0" xfId="0" applyNumberFormat="1" applyFont="1" applyBorder="1" applyAlignment="1" applyProtection="1">
      <alignment vertical="center"/>
    </xf>
    <xf numFmtId="49" fontId="9" fillId="0" borderId="0" xfId="0" applyNumberFormat="1" applyFont="1" applyBorder="1" applyAlignment="1" applyProtection="1">
      <alignment vertical="center"/>
    </xf>
    <xf numFmtId="0" fontId="9" fillId="25" borderId="26" xfId="0" applyFont="1" applyFill="1" applyBorder="1" applyAlignment="1" applyProtection="1">
      <alignment vertical="center"/>
    </xf>
    <xf numFmtId="0" fontId="9" fillId="25" borderId="59" xfId="0" applyFont="1" applyFill="1" applyBorder="1" applyAlignment="1" applyProtection="1">
      <alignment vertical="center"/>
    </xf>
    <xf numFmtId="0" fontId="11" fillId="25" borderId="26" xfId="0" applyFont="1" applyFill="1" applyBorder="1" applyAlignment="1" applyProtection="1">
      <alignment vertical="center" wrapText="1"/>
    </xf>
    <xf numFmtId="0" fontId="9" fillId="24" borderId="26" xfId="0" applyNumberFormat="1" applyFont="1" applyFill="1" applyBorder="1" applyAlignment="1" applyProtection="1">
      <alignment horizontal="left" vertical="center" wrapText="1"/>
    </xf>
    <xf numFmtId="0" fontId="9" fillId="24" borderId="0" xfId="0" applyNumberFormat="1" applyFont="1" applyFill="1" applyBorder="1" applyAlignment="1" applyProtection="1">
      <alignment horizontal="left" vertical="center" wrapText="1"/>
    </xf>
    <xf numFmtId="3" fontId="9" fillId="24" borderId="0" xfId="0" applyNumberFormat="1" applyFont="1" applyFill="1" applyBorder="1" applyAlignment="1" applyProtection="1">
      <alignment horizontal="right" vertical="center" indent="1"/>
    </xf>
    <xf numFmtId="0" fontId="9" fillId="24" borderId="0" xfId="0" applyFont="1" applyFill="1" applyProtection="1"/>
    <xf numFmtId="3" fontId="9" fillId="24" borderId="0" xfId="0" applyNumberFormat="1" applyFont="1" applyFill="1" applyProtection="1"/>
    <xf numFmtId="3" fontId="9" fillId="25" borderId="60" xfId="0" applyNumberFormat="1" applyFont="1" applyFill="1" applyBorder="1" applyAlignment="1" applyProtection="1">
      <alignment horizontal="right" vertical="center" indent="1"/>
    </xf>
    <xf numFmtId="3" fontId="9" fillId="25" borderId="61" xfId="0" applyNumberFormat="1" applyFont="1" applyFill="1" applyBorder="1" applyAlignment="1" applyProtection="1">
      <alignment horizontal="right" vertical="center" indent="1"/>
    </xf>
    <xf numFmtId="3" fontId="9" fillId="25" borderId="10" xfId="0" applyNumberFormat="1" applyFont="1" applyFill="1" applyBorder="1" applyAlignment="1" applyProtection="1">
      <alignment horizontal="right" vertical="center" indent="1"/>
    </xf>
    <xf numFmtId="3" fontId="9" fillId="25" borderId="18" xfId="0" applyNumberFormat="1" applyFont="1" applyFill="1" applyBorder="1" applyAlignment="1" applyProtection="1">
      <alignment horizontal="right" vertical="center" indent="1"/>
    </xf>
    <xf numFmtId="3" fontId="9" fillId="25" borderId="62" xfId="0" applyNumberFormat="1" applyFont="1" applyFill="1" applyBorder="1" applyAlignment="1" applyProtection="1">
      <alignment horizontal="right" vertical="center" indent="1"/>
    </xf>
    <xf numFmtId="3" fontId="9" fillId="25" borderId="63" xfId="0" applyNumberFormat="1" applyFont="1" applyFill="1" applyBorder="1" applyAlignment="1" applyProtection="1">
      <alignment horizontal="right" vertical="center" indent="1"/>
    </xf>
    <xf numFmtId="3" fontId="9" fillId="25" borderId="64" xfId="0" applyNumberFormat="1" applyFont="1" applyFill="1" applyBorder="1" applyAlignment="1" applyProtection="1">
      <alignment horizontal="right" vertical="center" indent="1"/>
    </xf>
    <xf numFmtId="3" fontId="9" fillId="25" borderId="30" xfId="0" applyNumberFormat="1" applyFont="1" applyFill="1" applyBorder="1" applyAlignment="1" applyProtection="1">
      <alignment horizontal="right" vertical="center" indent="1"/>
    </xf>
    <xf numFmtId="3" fontId="9" fillId="25" borderId="65" xfId="0" applyNumberFormat="1" applyFont="1" applyFill="1" applyBorder="1" applyAlignment="1" applyProtection="1">
      <alignment horizontal="right" vertical="center" indent="1"/>
    </xf>
    <xf numFmtId="3" fontId="9" fillId="24" borderId="62" xfId="0" applyNumberFormat="1" applyFont="1" applyFill="1" applyBorder="1" applyAlignment="1" applyProtection="1">
      <alignment horizontal="right" vertical="center" indent="1"/>
      <protection locked="0"/>
    </xf>
    <xf numFmtId="0" fontId="11" fillId="25" borderId="0" xfId="0" applyFont="1" applyFill="1" applyBorder="1" applyAlignment="1" applyProtection="1">
      <alignment vertical="center" wrapText="1"/>
    </xf>
    <xf numFmtId="3" fontId="9" fillId="28" borderId="10" xfId="0" applyNumberFormat="1" applyFont="1" applyFill="1" applyBorder="1" applyAlignment="1" applyProtection="1">
      <alignment horizontal="right" vertical="center" indent="1"/>
    </xf>
    <xf numFmtId="49" fontId="4" fillId="24" borderId="30" xfId="0" applyNumberFormat="1" applyFont="1" applyFill="1" applyBorder="1" applyAlignment="1" applyProtection="1">
      <alignment horizontal="left" vertical="center" wrapText="1"/>
      <protection locked="0"/>
    </xf>
    <xf numFmtId="49" fontId="4" fillId="24" borderId="18" xfId="0" applyNumberFormat="1" applyFont="1" applyFill="1" applyBorder="1" applyAlignment="1" applyProtection="1">
      <alignment horizontal="left" vertical="center" wrapText="1"/>
      <protection locked="0"/>
    </xf>
    <xf numFmtId="49" fontId="4" fillId="24" borderId="20" xfId="0" applyNumberFormat="1" applyFont="1" applyFill="1" applyBorder="1" applyAlignment="1" applyProtection="1">
      <alignment horizontal="left" vertical="center" wrapText="1"/>
      <protection locked="0"/>
    </xf>
    <xf numFmtId="0" fontId="19" fillId="25" borderId="66" xfId="38" applyFill="1" applyBorder="1" applyAlignment="1" applyProtection="1">
      <alignment horizontal="center" wrapText="1"/>
    </xf>
    <xf numFmtId="0" fontId="19" fillId="25" borderId="60" xfId="38" applyFill="1" applyBorder="1" applyAlignment="1" applyProtection="1">
      <alignment horizontal="center" wrapText="1"/>
    </xf>
    <xf numFmtId="164" fontId="19" fillId="27" borderId="60" xfId="38" applyNumberFormat="1" applyFill="1" applyBorder="1" applyAlignment="1" applyProtection="1">
      <alignment wrapText="1"/>
    </xf>
    <xf numFmtId="164" fontId="19" fillId="0" borderId="61" xfId="38" applyNumberFormat="1" applyFill="1" applyBorder="1" applyAlignment="1" applyProtection="1">
      <alignment horizontal="center" wrapText="1"/>
      <protection locked="0"/>
    </xf>
    <xf numFmtId="0" fontId="19" fillId="25" borderId="15" xfId="38" applyFill="1" applyBorder="1" applyAlignment="1" applyProtection="1">
      <alignment horizontal="center" wrapText="1"/>
    </xf>
    <xf numFmtId="0" fontId="19" fillId="25" borderId="10" xfId="38" applyFill="1" applyBorder="1" applyAlignment="1" applyProtection="1">
      <alignment horizontal="center" wrapText="1"/>
    </xf>
    <xf numFmtId="164" fontId="19" fillId="0" borderId="10" xfId="38" applyNumberFormat="1" applyFont="1" applyFill="1" applyBorder="1" applyAlignment="1" applyProtection="1">
      <alignment horizontal="left" wrapText="1"/>
      <protection locked="0"/>
    </xf>
    <xf numFmtId="164" fontId="19" fillId="27" borderId="10" xfId="38" applyNumberFormat="1" applyFill="1" applyBorder="1" applyAlignment="1" applyProtection="1">
      <alignment wrapText="1"/>
    </xf>
    <xf numFmtId="164" fontId="19" fillId="0" borderId="18" xfId="38" applyNumberFormat="1" applyFont="1" applyFill="1" applyBorder="1" applyAlignment="1" applyProtection="1">
      <alignment horizontal="center" wrapText="1"/>
      <protection locked="0"/>
    </xf>
    <xf numFmtId="164" fontId="19" fillId="0" borderId="10" xfId="38" applyNumberFormat="1" applyFont="1" applyFill="1" applyBorder="1" applyAlignment="1" applyProtection="1">
      <alignment wrapText="1"/>
      <protection locked="0"/>
    </xf>
    <xf numFmtId="0" fontId="19" fillId="25" borderId="31" xfId="38" applyFill="1" applyBorder="1" applyAlignment="1" applyProtection="1">
      <alignment horizontal="center" wrapText="1"/>
    </xf>
    <xf numFmtId="0" fontId="19" fillId="25" borderId="32" xfId="38" applyFill="1" applyBorder="1" applyAlignment="1" applyProtection="1">
      <alignment horizontal="center" wrapText="1"/>
    </xf>
    <xf numFmtId="164" fontId="19" fillId="27" borderId="32" xfId="38" applyNumberFormat="1" applyFill="1" applyBorder="1" applyAlignment="1" applyProtection="1">
      <alignment wrapText="1"/>
    </xf>
    <xf numFmtId="164" fontId="19" fillId="0" borderId="67" xfId="38" applyNumberFormat="1" applyFont="1" applyFill="1" applyBorder="1" applyAlignment="1" applyProtection="1">
      <alignment horizontal="center" wrapText="1"/>
      <protection locked="0"/>
    </xf>
    <xf numFmtId="164" fontId="19" fillId="0" borderId="60" xfId="38" applyNumberFormat="1" applyFont="1" applyBorder="1" applyAlignment="1" applyProtection="1">
      <alignment wrapText="1"/>
      <protection locked="0"/>
    </xf>
    <xf numFmtId="164" fontId="19" fillId="0" borderId="61" xfId="38" applyNumberFormat="1" applyBorder="1" applyAlignment="1" applyProtection="1">
      <alignment horizontal="center" wrapText="1"/>
      <protection locked="0"/>
    </xf>
    <xf numFmtId="164" fontId="19" fillId="0" borderId="18" xfId="38" applyNumberFormat="1" applyBorder="1" applyAlignment="1" applyProtection="1">
      <alignment horizontal="center" wrapText="1"/>
      <protection locked="0"/>
    </xf>
    <xf numFmtId="164" fontId="19" fillId="0" borderId="10" xfId="38" applyNumberFormat="1" applyFont="1" applyBorder="1" applyAlignment="1" applyProtection="1">
      <alignment wrapText="1"/>
      <protection locked="0"/>
    </xf>
    <xf numFmtId="0" fontId="19" fillId="25" borderId="68" xfId="38" applyFill="1" applyBorder="1" applyAlignment="1" applyProtection="1">
      <alignment horizontal="center" wrapText="1"/>
    </xf>
    <xf numFmtId="0" fontId="19" fillId="25" borderId="62" xfId="38" applyFill="1" applyBorder="1" applyAlignment="1" applyProtection="1">
      <alignment horizontal="center" wrapText="1"/>
    </xf>
    <xf numFmtId="164" fontId="19" fillId="0" borderId="62" xfId="38" applyNumberFormat="1" applyFont="1" applyBorder="1" applyAlignment="1" applyProtection="1">
      <alignment wrapText="1"/>
      <protection locked="0"/>
    </xf>
    <xf numFmtId="164" fontId="19" fillId="0" borderId="63" xfId="38" applyNumberFormat="1" applyBorder="1" applyAlignment="1" applyProtection="1">
      <alignment horizontal="center" wrapText="1"/>
      <protection locked="0"/>
    </xf>
    <xf numFmtId="0" fontId="19" fillId="0" borderId="66" xfId="38" applyBorder="1" applyAlignment="1" applyProtection="1">
      <alignment horizontal="center" wrapText="1"/>
      <protection locked="0"/>
    </xf>
    <xf numFmtId="0" fontId="19" fillId="0" borderId="60" xfId="38" applyBorder="1" applyAlignment="1" applyProtection="1">
      <alignment horizontal="center" wrapText="1"/>
      <protection locked="0"/>
    </xf>
    <xf numFmtId="164" fontId="19" fillId="0" borderId="60" xfId="38" applyNumberFormat="1" applyFont="1" applyFill="1" applyBorder="1" applyAlignment="1" applyProtection="1">
      <alignment horizontal="left" wrapText="1"/>
      <protection locked="0"/>
    </xf>
    <xf numFmtId="0" fontId="19" fillId="0" borderId="15" xfId="38" applyBorder="1" applyAlignment="1" applyProtection="1">
      <alignment horizontal="center" wrapText="1"/>
      <protection locked="0"/>
    </xf>
    <xf numFmtId="0" fontId="19" fillId="0" borderId="10" xfId="38" applyBorder="1" applyAlignment="1" applyProtection="1">
      <alignment horizontal="center" wrapText="1"/>
      <protection locked="0"/>
    </xf>
    <xf numFmtId="164" fontId="19" fillId="0" borderId="10" xfId="38" applyNumberFormat="1" applyBorder="1" applyAlignment="1" applyProtection="1">
      <alignment wrapText="1"/>
      <protection locked="0"/>
    </xf>
    <xf numFmtId="0" fontId="19" fillId="0" borderId="68" xfId="38" applyBorder="1" applyAlignment="1" applyProtection="1">
      <alignment horizontal="center" wrapText="1"/>
      <protection locked="0"/>
    </xf>
    <xf numFmtId="0" fontId="19" fillId="0" borderId="62" xfId="38" applyBorder="1" applyAlignment="1" applyProtection="1">
      <alignment horizontal="center" wrapText="1"/>
      <protection locked="0"/>
    </xf>
    <xf numFmtId="164" fontId="19" fillId="0" borderId="62" xfId="38" applyNumberFormat="1" applyBorder="1" applyAlignment="1" applyProtection="1">
      <alignment wrapText="1"/>
      <protection locked="0"/>
    </xf>
    <xf numFmtId="0" fontId="8" fillId="0" borderId="0" xfId="0" applyFont="1" applyAlignment="1" applyProtection="1">
      <alignment vertical="center"/>
    </xf>
    <xf numFmtId="0" fontId="9" fillId="0" borderId="0" xfId="0" applyFont="1" applyAlignment="1" applyProtection="1">
      <alignment vertical="center"/>
    </xf>
    <xf numFmtId="0" fontId="7" fillId="26" borderId="70" xfId="0" applyFont="1" applyFill="1" applyBorder="1" applyAlignment="1" applyProtection="1">
      <alignment vertical="top"/>
    </xf>
    <xf numFmtId="0" fontId="7" fillId="26" borderId="71" xfId="0" applyFont="1" applyFill="1" applyBorder="1" applyAlignment="1" applyProtection="1">
      <alignment horizontal="left"/>
    </xf>
    <xf numFmtId="0" fontId="7" fillId="26" borderId="72" xfId="0" applyFont="1" applyFill="1" applyBorder="1" applyAlignment="1" applyProtection="1">
      <alignment horizontal="center" wrapText="1"/>
    </xf>
    <xf numFmtId="0" fontId="7" fillId="26" borderId="73" xfId="0" applyFont="1" applyFill="1" applyBorder="1" applyAlignment="1" applyProtection="1">
      <alignment horizontal="center" wrapText="1"/>
    </xf>
    <xf numFmtId="0" fontId="7" fillId="26" borderId="74" xfId="0" applyFont="1" applyFill="1" applyBorder="1" applyAlignment="1" applyProtection="1">
      <alignment horizontal="center" wrapText="1"/>
    </xf>
    <xf numFmtId="3" fontId="42" fillId="0" borderId="60" xfId="38" applyNumberFormat="1" applyFont="1" applyFill="1" applyBorder="1" applyAlignment="1" applyProtection="1">
      <alignment wrapText="1"/>
      <protection locked="0"/>
    </xf>
    <xf numFmtId="3" fontId="42" fillId="0" borderId="10" xfId="38" applyNumberFormat="1" applyFont="1" applyFill="1" applyBorder="1" applyAlignment="1" applyProtection="1">
      <alignment wrapText="1"/>
      <protection locked="0"/>
    </xf>
    <xf numFmtId="3" fontId="42" fillId="0" borderId="62" xfId="38" applyNumberFormat="1" applyFont="1" applyFill="1" applyBorder="1" applyAlignment="1" applyProtection="1">
      <alignment wrapText="1"/>
      <protection locked="0"/>
    </xf>
    <xf numFmtId="3" fontId="42" fillId="24" borderId="60" xfId="38" applyNumberFormat="1" applyFont="1" applyFill="1" applyBorder="1" applyAlignment="1" applyProtection="1">
      <alignment wrapText="1"/>
      <protection locked="0"/>
    </xf>
    <xf numFmtId="3" fontId="42" fillId="24" borderId="10" xfId="38" applyNumberFormat="1" applyFont="1" applyFill="1" applyBorder="1" applyAlignment="1" applyProtection="1">
      <alignment wrapText="1"/>
      <protection locked="0"/>
    </xf>
    <xf numFmtId="3" fontId="42" fillId="24" borderId="62" xfId="38" applyNumberFormat="1" applyFont="1" applyFill="1" applyBorder="1" applyAlignment="1" applyProtection="1">
      <alignment wrapText="1"/>
      <protection locked="0"/>
    </xf>
    <xf numFmtId="0" fontId="19" fillId="0" borderId="60" xfId="38" applyNumberFormat="1" applyFont="1" applyFill="1" applyBorder="1" applyAlignment="1" applyProtection="1">
      <alignment wrapText="1"/>
      <protection locked="0"/>
    </xf>
    <xf numFmtId="0" fontId="19" fillId="0" borderId="10" xfId="38" applyNumberFormat="1" applyFont="1" applyFill="1" applyBorder="1" applyAlignment="1" applyProtection="1">
      <alignment horizontal="left" wrapText="1"/>
      <protection locked="0"/>
    </xf>
    <xf numFmtId="0" fontId="19" fillId="0" borderId="10" xfId="38" applyNumberFormat="1" applyFont="1" applyFill="1" applyBorder="1" applyAlignment="1" applyProtection="1">
      <alignment wrapText="1"/>
      <protection locked="0"/>
    </xf>
    <xf numFmtId="0" fontId="19" fillId="0" borderId="32" xfId="38" applyNumberFormat="1" applyFont="1" applyFill="1" applyBorder="1" applyAlignment="1" applyProtection="1">
      <alignment wrapText="1"/>
      <protection locked="0"/>
    </xf>
    <xf numFmtId="3" fontId="5" fillId="25" borderId="17" xfId="0" applyNumberFormat="1" applyFont="1" applyFill="1" applyBorder="1" applyAlignment="1" applyProtection="1">
      <alignment horizontal="right" vertical="center" indent="1"/>
    </xf>
    <xf numFmtId="164" fontId="19" fillId="27" borderId="14" xfId="38" applyNumberFormat="1" applyFill="1" applyBorder="1" applyAlignment="1" applyProtection="1">
      <alignment wrapText="1"/>
    </xf>
    <xf numFmtId="164" fontId="19" fillId="27" borderId="41" xfId="38" applyNumberFormat="1" applyFill="1" applyBorder="1" applyAlignment="1" applyProtection="1">
      <alignment wrapText="1"/>
    </xf>
    <xf numFmtId="3" fontId="5" fillId="25" borderId="75" xfId="0" applyNumberFormat="1" applyFont="1" applyFill="1" applyBorder="1" applyAlignment="1" applyProtection="1">
      <alignment horizontal="right" vertical="center" indent="1"/>
    </xf>
    <xf numFmtId="3" fontId="5" fillId="25" borderId="33" xfId="0" applyNumberFormat="1" applyFont="1" applyFill="1" applyBorder="1" applyAlignment="1" applyProtection="1">
      <alignment horizontal="right" vertical="center" indent="1"/>
    </xf>
    <xf numFmtId="3" fontId="5" fillId="25" borderId="76" xfId="0" applyNumberFormat="1" applyFont="1" applyFill="1" applyBorder="1" applyAlignment="1" applyProtection="1">
      <alignment horizontal="right" vertical="center" indent="1"/>
    </xf>
    <xf numFmtId="3" fontId="5" fillId="25" borderId="77" xfId="0" applyNumberFormat="1" applyFont="1" applyFill="1" applyBorder="1" applyAlignment="1" applyProtection="1">
      <alignment horizontal="right" vertical="center" indent="1"/>
    </xf>
    <xf numFmtId="3" fontId="5" fillId="25" borderId="78" xfId="0" applyNumberFormat="1" applyFont="1" applyFill="1" applyBorder="1" applyAlignment="1" applyProtection="1">
      <alignment horizontal="right" vertical="center" indent="1"/>
    </xf>
    <xf numFmtId="3" fontId="5" fillId="25" borderId="67" xfId="0" applyNumberFormat="1" applyFont="1" applyFill="1" applyBorder="1" applyAlignment="1" applyProtection="1">
      <alignment horizontal="right" vertical="center" indent="1"/>
    </xf>
    <xf numFmtId="49" fontId="5" fillId="25" borderId="30" xfId="0" applyNumberFormat="1" applyFont="1" applyFill="1" applyBorder="1" applyAlignment="1" applyProtection="1">
      <alignment horizontal="center" vertical="center"/>
    </xf>
    <xf numFmtId="0" fontId="40" fillId="29" borderId="36" xfId="38" applyFont="1" applyFill="1" applyBorder="1" applyAlignment="1" applyProtection="1">
      <alignment horizontal="center" vertical="center"/>
    </xf>
    <xf numFmtId="0" fontId="40" fillId="29" borderId="36" xfId="38" applyFont="1" applyFill="1" applyBorder="1" applyAlignment="1" applyProtection="1">
      <alignment horizontal="center" vertical="center" wrapText="1"/>
    </xf>
    <xf numFmtId="0" fontId="40" fillId="29" borderId="79" xfId="38" applyFont="1" applyFill="1" applyBorder="1" applyAlignment="1" applyProtection="1">
      <alignment horizontal="center" vertical="center" wrapText="1"/>
    </xf>
    <xf numFmtId="3" fontId="5" fillId="25" borderId="14" xfId="38" applyNumberFormat="1" applyFont="1" applyFill="1" applyBorder="1" applyAlignment="1" applyProtection="1"/>
    <xf numFmtId="0" fontId="9" fillId="0" borderId="33" xfId="0" applyFont="1" applyFill="1" applyBorder="1" applyAlignment="1" applyProtection="1">
      <alignment horizontal="left" vertical="center" wrapText="1"/>
      <protection locked="0"/>
    </xf>
    <xf numFmtId="0" fontId="40" fillId="0" borderId="0" xfId="38" applyFont="1" applyFill="1" applyBorder="1" applyAlignment="1" applyProtection="1">
      <alignment horizontal="center" vertical="center"/>
    </xf>
    <xf numFmtId="0" fontId="40" fillId="0" borderId="0" xfId="38" applyFont="1" applyFill="1" applyBorder="1" applyAlignment="1" applyProtection="1">
      <alignment horizontal="center" vertical="center" wrapText="1"/>
    </xf>
    <xf numFmtId="0" fontId="40" fillId="29" borderId="80" xfId="38" applyFont="1" applyFill="1" applyBorder="1" applyAlignment="1" applyProtection="1">
      <alignment horizontal="center" vertical="center"/>
    </xf>
    <xf numFmtId="0" fontId="37" fillId="26" borderId="81" xfId="0" applyFont="1" applyFill="1" applyBorder="1" applyAlignment="1" applyProtection="1">
      <protection locked="0"/>
    </xf>
    <xf numFmtId="0" fontId="37" fillId="26" borderId="13" xfId="0" applyFont="1" applyFill="1" applyBorder="1" applyAlignment="1" applyProtection="1">
      <protection locked="0"/>
    </xf>
    <xf numFmtId="0" fontId="37" fillId="26" borderId="82" xfId="0" applyFont="1" applyFill="1" applyBorder="1" applyAlignment="1" applyProtection="1">
      <protection locked="0"/>
    </xf>
    <xf numFmtId="0" fontId="37" fillId="26" borderId="70" xfId="0" applyFont="1" applyFill="1" applyBorder="1" applyAlignment="1" applyProtection="1">
      <protection locked="0"/>
    </xf>
    <xf numFmtId="0" fontId="37" fillId="26" borderId="82" xfId="0" applyFont="1" applyFill="1" applyBorder="1" applyProtection="1">
      <protection locked="0"/>
    </xf>
    <xf numFmtId="0" fontId="44" fillId="0" borderId="0" xfId="0" applyFont="1" applyBorder="1" applyProtection="1"/>
    <xf numFmtId="0" fontId="37" fillId="26" borderId="70" xfId="0" applyFont="1" applyFill="1" applyBorder="1" applyProtection="1">
      <protection locked="0"/>
    </xf>
    <xf numFmtId="0" fontId="10" fillId="0" borderId="76" xfId="34" applyFill="1" applyBorder="1" applyAlignment="1" applyProtection="1">
      <alignment horizontal="left" vertical="center" wrapText="1"/>
      <protection locked="0"/>
    </xf>
    <xf numFmtId="3" fontId="5" fillId="25" borderId="83" xfId="0" applyNumberFormat="1" applyFont="1" applyFill="1" applyBorder="1" applyAlignment="1" applyProtection="1">
      <alignment horizontal="right" vertical="center" indent="1"/>
    </xf>
    <xf numFmtId="3" fontId="5" fillId="25" borderId="129" xfId="0" applyNumberFormat="1" applyFont="1" applyFill="1" applyBorder="1" applyAlignment="1" applyProtection="1">
      <alignment horizontal="right" vertical="center" indent="1"/>
    </xf>
    <xf numFmtId="0" fontId="9" fillId="25" borderId="59" xfId="0" applyFont="1" applyFill="1" applyBorder="1" applyAlignment="1" applyProtection="1">
      <alignment vertical="center"/>
    </xf>
    <xf numFmtId="0" fontId="4" fillId="0" borderId="0" xfId="0" applyFont="1" applyFill="1" applyBorder="1" applyAlignment="1" applyProtection="1">
      <alignment horizontal="right" vertical="top"/>
    </xf>
    <xf numFmtId="0" fontId="4" fillId="0" borderId="0" xfId="0" applyFont="1" applyAlignment="1" applyProtection="1">
      <alignment vertical="top"/>
    </xf>
    <xf numFmtId="0" fontId="5" fillId="0" borderId="0" xfId="0" applyFont="1" applyAlignment="1" applyProtection="1">
      <alignment vertical="top"/>
    </xf>
    <xf numFmtId="49" fontId="4" fillId="24" borderId="0" xfId="0" applyNumberFormat="1" applyFont="1" applyFill="1" applyBorder="1" applyAlignment="1" applyProtection="1">
      <alignment horizontal="left" vertical="center" wrapText="1"/>
      <protection locked="0"/>
    </xf>
    <xf numFmtId="0" fontId="5" fillId="0" borderId="0" xfId="0" applyFont="1" applyProtection="1"/>
    <xf numFmtId="0" fontId="9" fillId="0" borderId="0" xfId="0" applyFont="1" applyAlignment="1">
      <alignment horizontal="left" vertical="center" readingOrder="1"/>
    </xf>
    <xf numFmtId="3" fontId="5" fillId="0" borderId="12" xfId="0" applyNumberFormat="1" applyFont="1" applyFill="1" applyBorder="1" applyAlignment="1" applyProtection="1">
      <alignment horizontal="right" vertical="center" indent="1"/>
      <protection locked="0"/>
    </xf>
    <xf numFmtId="49" fontId="4" fillId="24" borderId="30" xfId="0" applyNumberFormat="1" applyFont="1" applyFill="1" applyBorder="1" applyAlignment="1" applyProtection="1">
      <alignment horizontal="left" vertical="center" wrapText="1" indent="1"/>
      <protection locked="0"/>
    </xf>
    <xf numFmtId="49" fontId="4" fillId="24" borderId="17" xfId="0" applyNumberFormat="1" applyFont="1" applyFill="1" applyBorder="1" applyAlignment="1" applyProtection="1">
      <alignment horizontal="left" vertical="center" wrapText="1" indent="1"/>
      <protection locked="0"/>
    </xf>
    <xf numFmtId="0" fontId="4" fillId="0" borderId="0" xfId="0" applyFont="1" applyAlignment="1" applyProtection="1">
      <alignment horizontal="left" vertical="top" wrapText="1"/>
    </xf>
    <xf numFmtId="0" fontId="4" fillId="0" borderId="0" xfId="0" applyFont="1" applyBorder="1" applyAlignment="1">
      <alignment horizontal="left" vertical="top" wrapText="1"/>
    </xf>
    <xf numFmtId="0" fontId="7" fillId="24" borderId="0" xfId="0" applyNumberFormat="1" applyFont="1" applyFill="1" applyBorder="1" applyAlignment="1" applyProtection="1">
      <alignment vertical="center" wrapText="1"/>
    </xf>
    <xf numFmtId="0" fontId="9" fillId="25" borderId="0" xfId="0" applyNumberFormat="1" applyFont="1" applyFill="1" applyBorder="1" applyAlignment="1" applyProtection="1">
      <alignment vertical="center" wrapText="1"/>
    </xf>
    <xf numFmtId="165" fontId="9" fillId="25" borderId="0" xfId="0" applyNumberFormat="1" applyFont="1" applyFill="1" applyBorder="1" applyAlignment="1" applyProtection="1">
      <alignment horizontal="left" vertical="center" wrapText="1"/>
    </xf>
    <xf numFmtId="0" fontId="45" fillId="0" borderId="0" xfId="0" applyFont="1" applyProtection="1"/>
    <xf numFmtId="0" fontId="0" fillId="25" borderId="0" xfId="0" applyNumberFormat="1" applyFill="1" applyBorder="1" applyAlignment="1" applyProtection="1">
      <alignment vertical="center" wrapText="1"/>
    </xf>
    <xf numFmtId="165" fontId="0" fillId="25" borderId="0" xfId="0" applyNumberFormat="1" applyFill="1" applyBorder="1" applyAlignment="1" applyProtection="1">
      <alignment horizontal="left" vertical="center" wrapText="1"/>
    </xf>
    <xf numFmtId="0" fontId="4" fillId="0" borderId="0" xfId="0" applyFont="1" applyFill="1" applyBorder="1" applyAlignment="1" applyProtection="1">
      <alignment horizontal="left" vertical="top"/>
    </xf>
    <xf numFmtId="0" fontId="4" fillId="0" borderId="0" xfId="0" applyFont="1" applyFill="1" applyBorder="1" applyAlignment="1" applyProtection="1">
      <alignment vertical="top"/>
    </xf>
    <xf numFmtId="0" fontId="8" fillId="30" borderId="81" xfId="0" applyFont="1" applyFill="1" applyBorder="1" applyAlignment="1" applyProtection="1">
      <alignment wrapText="1"/>
      <protection locked="0"/>
    </xf>
    <xf numFmtId="0" fontId="8" fillId="30" borderId="13" xfId="0" applyFont="1" applyFill="1" applyBorder="1" applyAlignment="1" applyProtection="1">
      <alignment wrapText="1"/>
      <protection locked="0"/>
    </xf>
    <xf numFmtId="0" fontId="33" fillId="26" borderId="85" xfId="0" applyFont="1" applyFill="1" applyBorder="1" applyAlignment="1" applyProtection="1">
      <alignment horizontal="center" wrapText="1"/>
      <protection locked="0"/>
    </xf>
    <xf numFmtId="0" fontId="33" fillId="26" borderId="86" xfId="0" applyFont="1" applyFill="1" applyBorder="1" applyAlignment="1" applyProtection="1">
      <alignment horizontal="center" wrapText="1"/>
      <protection locked="0"/>
    </xf>
    <xf numFmtId="0" fontId="33" fillId="26" borderId="87" xfId="0" applyFont="1" applyFill="1" applyBorder="1" applyAlignment="1" applyProtection="1">
      <alignment horizontal="center" wrapText="1"/>
      <protection locked="0"/>
    </xf>
    <xf numFmtId="0" fontId="8" fillId="30" borderId="13" xfId="0" applyFont="1" applyFill="1" applyBorder="1" applyAlignment="1" applyProtection="1">
      <alignment vertical="top" wrapText="1"/>
      <protection locked="0"/>
    </xf>
    <xf numFmtId="0" fontId="8" fillId="30" borderId="81" xfId="0" applyFont="1" applyFill="1" applyBorder="1" applyAlignment="1" applyProtection="1">
      <alignment vertical="top" wrapText="1"/>
      <protection locked="0"/>
    </xf>
    <xf numFmtId="0" fontId="33" fillId="26" borderId="0" xfId="0" applyFont="1" applyFill="1" applyBorder="1" applyAlignment="1" applyProtection="1">
      <alignment horizontal="center"/>
    </xf>
    <xf numFmtId="0" fontId="33" fillId="26" borderId="93" xfId="0" applyFont="1" applyFill="1" applyBorder="1" applyAlignment="1" applyProtection="1">
      <alignment horizontal="center"/>
    </xf>
    <xf numFmtId="0" fontId="33" fillId="26" borderId="85" xfId="0" applyFont="1" applyFill="1" applyBorder="1" applyAlignment="1" applyProtection="1">
      <alignment horizontal="center"/>
      <protection locked="0"/>
    </xf>
    <xf numFmtId="0" fontId="33" fillId="26" borderId="0" xfId="0" applyFont="1" applyFill="1" applyBorder="1" applyAlignment="1" applyProtection="1">
      <alignment horizontal="center"/>
      <protection locked="0"/>
    </xf>
    <xf numFmtId="0" fontId="33" fillId="26" borderId="93" xfId="0" applyFont="1" applyFill="1" applyBorder="1" applyAlignment="1" applyProtection="1">
      <alignment horizontal="center"/>
      <protection locked="0"/>
    </xf>
    <xf numFmtId="0" fontId="7" fillId="26" borderId="88" xfId="0" applyFont="1" applyFill="1" applyBorder="1" applyAlignment="1" applyProtection="1">
      <alignment vertical="center"/>
    </xf>
    <xf numFmtId="0" fontId="7" fillId="26" borderId="89" xfId="0" applyFont="1" applyFill="1" applyBorder="1" applyAlignment="1" applyProtection="1">
      <alignment vertical="center"/>
    </xf>
    <xf numFmtId="0" fontId="43" fillId="30" borderId="0" xfId="34" applyFont="1" applyFill="1" applyBorder="1" applyAlignment="1" applyProtection="1">
      <alignment horizontal="left" wrapText="1"/>
      <protection locked="0"/>
    </xf>
    <xf numFmtId="0" fontId="7" fillId="26" borderId="90" xfId="0" applyFont="1" applyFill="1" applyBorder="1" applyAlignment="1" applyProtection="1">
      <alignment vertical="center"/>
    </xf>
    <xf numFmtId="0" fontId="7" fillId="26" borderId="91" xfId="0" applyFont="1" applyFill="1" applyBorder="1" applyAlignment="1" applyProtection="1">
      <alignment vertical="center"/>
    </xf>
    <xf numFmtId="0" fontId="33" fillId="26" borderId="82" xfId="0" applyFont="1" applyFill="1" applyBorder="1" applyAlignment="1" applyProtection="1">
      <alignment horizontal="center"/>
    </xf>
    <xf numFmtId="0" fontId="33" fillId="26" borderId="92" xfId="0" applyFont="1" applyFill="1" applyBorder="1" applyAlignment="1" applyProtection="1">
      <alignment horizontal="center"/>
    </xf>
    <xf numFmtId="0" fontId="33" fillId="26" borderId="84" xfId="0" applyFont="1" applyFill="1" applyBorder="1" applyAlignment="1" applyProtection="1">
      <alignment horizontal="center"/>
    </xf>
    <xf numFmtId="0" fontId="11" fillId="30" borderId="13" xfId="0" applyFont="1" applyFill="1" applyBorder="1" applyAlignment="1" applyProtection="1">
      <alignment wrapText="1"/>
      <protection locked="0"/>
    </xf>
    <xf numFmtId="0" fontId="33" fillId="26" borderId="85" xfId="0" applyFont="1" applyFill="1" applyBorder="1" applyAlignment="1" applyProtection="1">
      <alignment horizontal="center" vertical="center"/>
      <protection locked="0"/>
    </xf>
    <xf numFmtId="0" fontId="33" fillId="26" borderId="86" xfId="0" applyFont="1" applyFill="1" applyBorder="1" applyAlignment="1" applyProtection="1">
      <alignment horizontal="center" vertical="center"/>
      <protection locked="0"/>
    </xf>
    <xf numFmtId="0" fontId="33" fillId="26" borderId="87" xfId="0" applyFont="1" applyFill="1" applyBorder="1" applyAlignment="1" applyProtection="1">
      <alignment horizontal="center" vertical="center"/>
      <protection locked="0"/>
    </xf>
    <xf numFmtId="0" fontId="33" fillId="26" borderId="47" xfId="0" applyFont="1" applyFill="1" applyBorder="1" applyAlignment="1" applyProtection="1">
      <alignment horizontal="center"/>
      <protection locked="0"/>
    </xf>
    <xf numFmtId="0" fontId="8" fillId="30" borderId="82" xfId="0" applyFont="1" applyFill="1" applyBorder="1" applyAlignment="1" applyProtection="1">
      <alignment vertical="top" wrapText="1"/>
      <protection locked="0"/>
    </xf>
    <xf numFmtId="0" fontId="8" fillId="30" borderId="84" xfId="0" applyFont="1" applyFill="1" applyBorder="1" applyAlignment="1" applyProtection="1">
      <alignment vertical="top" wrapText="1"/>
      <protection locked="0"/>
    </xf>
    <xf numFmtId="0" fontId="9" fillId="30" borderId="13" xfId="0" applyFont="1" applyFill="1" applyBorder="1" applyAlignment="1" applyProtection="1">
      <alignment wrapText="1"/>
      <protection locked="0"/>
    </xf>
    <xf numFmtId="0" fontId="7" fillId="26" borderId="0" xfId="0" applyFont="1" applyFill="1" applyAlignment="1" applyProtection="1">
      <alignment horizontal="center" vertical="center" wrapText="1"/>
    </xf>
    <xf numFmtId="0" fontId="8" fillId="30" borderId="82" xfId="0" applyFont="1" applyFill="1" applyBorder="1" applyAlignment="1" applyProtection="1">
      <alignment horizontal="left" wrapText="1"/>
      <protection locked="0"/>
    </xf>
    <xf numFmtId="0" fontId="8" fillId="30" borderId="92" xfId="0" applyFont="1" applyFill="1" applyBorder="1" applyAlignment="1" applyProtection="1">
      <alignment horizontal="left" wrapText="1"/>
      <protection locked="0"/>
    </xf>
    <xf numFmtId="0" fontId="8" fillId="30" borderId="84" xfId="0" applyFont="1" applyFill="1" applyBorder="1" applyAlignment="1" applyProtection="1">
      <alignment horizontal="left" wrapText="1"/>
      <protection locked="0"/>
    </xf>
    <xf numFmtId="0" fontId="9" fillId="30" borderId="82" xfId="0" applyFont="1" applyFill="1" applyBorder="1" applyAlignment="1" applyProtection="1">
      <alignment horizontal="left" wrapText="1"/>
      <protection locked="0"/>
    </xf>
    <xf numFmtId="0" fontId="9" fillId="30" borderId="84" xfId="0" applyFont="1" applyFill="1" applyBorder="1" applyAlignment="1" applyProtection="1">
      <alignment horizontal="left" wrapText="1"/>
      <protection locked="0"/>
    </xf>
    <xf numFmtId="0" fontId="4" fillId="0" borderId="0" xfId="0" applyFont="1" applyAlignment="1" applyProtection="1">
      <alignment horizontal="left" vertical="top" wrapText="1"/>
    </xf>
    <xf numFmtId="0" fontId="5" fillId="25" borderId="94" xfId="0" applyFont="1" applyFill="1" applyBorder="1" applyAlignment="1" applyProtection="1">
      <alignment vertical="center"/>
    </xf>
    <xf numFmtId="0" fontId="5" fillId="25" borderId="95" xfId="0" applyFont="1" applyFill="1" applyBorder="1" applyAlignment="1" applyProtection="1">
      <alignment vertical="center"/>
    </xf>
    <xf numFmtId="0" fontId="34" fillId="26" borderId="96" xfId="0" applyFont="1" applyFill="1" applyBorder="1" applyAlignment="1" applyProtection="1">
      <alignment horizontal="center"/>
    </xf>
    <xf numFmtId="0" fontId="34" fillId="26" borderId="97" xfId="0" applyFont="1" applyFill="1" applyBorder="1" applyAlignment="1" applyProtection="1">
      <alignment horizontal="center"/>
    </xf>
    <xf numFmtId="0" fontId="34" fillId="26" borderId="98" xfId="0" applyFont="1" applyFill="1" applyBorder="1" applyAlignment="1" applyProtection="1">
      <alignment horizontal="center"/>
    </xf>
    <xf numFmtId="0" fontId="7" fillId="26" borderId="96" xfId="0" applyFont="1" applyFill="1" applyBorder="1" applyAlignment="1" applyProtection="1">
      <alignment vertical="center"/>
    </xf>
    <xf numFmtId="0" fontId="7" fillId="26" borderId="98" xfId="0" applyFont="1" applyFill="1" applyBorder="1" applyAlignment="1" applyProtection="1">
      <alignment vertical="center"/>
    </xf>
    <xf numFmtId="0" fontId="7" fillId="26" borderId="99" xfId="0" applyFont="1" applyFill="1" applyBorder="1" applyAlignment="1" applyProtection="1">
      <alignment vertical="center"/>
    </xf>
    <xf numFmtId="0" fontId="7" fillId="26" borderId="100" xfId="0" applyFont="1" applyFill="1" applyBorder="1" applyAlignment="1" applyProtection="1">
      <alignment vertical="center"/>
    </xf>
    <xf numFmtId="0" fontId="7" fillId="26" borderId="101" xfId="0" applyFont="1" applyFill="1" applyBorder="1" applyAlignment="1" applyProtection="1">
      <alignment vertical="center"/>
    </xf>
    <xf numFmtId="0" fontId="7" fillId="26" borderId="102" xfId="0" applyFont="1" applyFill="1" applyBorder="1" applyAlignment="1" applyProtection="1">
      <alignment vertical="center"/>
    </xf>
    <xf numFmtId="0" fontId="9" fillId="25" borderId="103" xfId="0" applyNumberFormat="1" applyFont="1" applyFill="1" applyBorder="1" applyAlignment="1" applyProtection="1">
      <alignment vertical="center" wrapText="1"/>
    </xf>
    <xf numFmtId="0" fontId="9" fillId="25" borderId="104" xfId="0" applyNumberFormat="1" applyFont="1" applyFill="1" applyBorder="1" applyAlignment="1" applyProtection="1">
      <alignment vertical="center" wrapText="1"/>
    </xf>
    <xf numFmtId="0" fontId="9" fillId="25" borderId="54" xfId="0" applyNumberFormat="1" applyFont="1" applyFill="1" applyBorder="1" applyAlignment="1" applyProtection="1">
      <alignment vertical="center" wrapText="1"/>
    </xf>
    <xf numFmtId="0" fontId="9" fillId="25" borderId="57" xfId="0" applyNumberFormat="1" applyFont="1" applyFill="1" applyBorder="1" applyAlignment="1" applyProtection="1">
      <alignment vertical="center" wrapText="1"/>
    </xf>
    <xf numFmtId="0" fontId="9" fillId="25" borderId="105" xfId="0" applyNumberFormat="1" applyFont="1" applyFill="1" applyBorder="1" applyAlignment="1" applyProtection="1">
      <alignment vertical="center" wrapText="1"/>
    </xf>
    <xf numFmtId="0" fontId="9" fillId="25" borderId="58" xfId="0" applyNumberFormat="1" applyFont="1" applyFill="1" applyBorder="1" applyAlignment="1" applyProtection="1">
      <alignment vertical="center" wrapText="1"/>
    </xf>
    <xf numFmtId="165" fontId="9" fillId="25" borderId="106" xfId="0" applyNumberFormat="1" applyFont="1" applyFill="1" applyBorder="1" applyAlignment="1" applyProtection="1">
      <alignment horizontal="left" vertical="center" wrapText="1"/>
    </xf>
    <xf numFmtId="165" fontId="9" fillId="25" borderId="107" xfId="0" applyNumberFormat="1" applyFont="1" applyFill="1" applyBorder="1" applyAlignment="1" applyProtection="1">
      <alignment horizontal="left" vertical="center" wrapText="1"/>
    </xf>
    <xf numFmtId="165" fontId="9" fillId="25" borderId="55" xfId="0" applyNumberFormat="1" applyFont="1" applyFill="1" applyBorder="1" applyAlignment="1" applyProtection="1">
      <alignment horizontal="left" vertical="center" wrapText="1"/>
    </xf>
    <xf numFmtId="0" fontId="4" fillId="0" borderId="0" xfId="0" applyFont="1" applyAlignment="1">
      <alignment horizontal="left" vertical="top" wrapText="1"/>
    </xf>
    <xf numFmtId="0" fontId="4" fillId="0" borderId="0" xfId="0" applyFont="1" applyBorder="1" applyAlignment="1">
      <alignment horizontal="left" vertical="top" wrapText="1"/>
    </xf>
    <xf numFmtId="0" fontId="9" fillId="25" borderId="42" xfId="0" applyFont="1" applyFill="1" applyBorder="1" applyAlignment="1" applyProtection="1">
      <alignment vertical="center"/>
    </xf>
    <xf numFmtId="0" fontId="9" fillId="25" borderId="43" xfId="0" applyFont="1" applyFill="1" applyBorder="1" applyAlignment="1" applyProtection="1">
      <alignment vertical="center"/>
    </xf>
    <xf numFmtId="0" fontId="9" fillId="25" borderId="108" xfId="0" applyFont="1" applyFill="1" applyBorder="1" applyAlignment="1" applyProtection="1">
      <alignment vertical="center"/>
    </xf>
    <xf numFmtId="0" fontId="33" fillId="26" borderId="96" xfId="0" applyFont="1" applyFill="1" applyBorder="1" applyAlignment="1" applyProtection="1">
      <alignment horizontal="center"/>
    </xf>
    <xf numFmtId="0" fontId="33" fillId="26" borderId="97" xfId="0" applyFont="1" applyFill="1" applyBorder="1" applyAlignment="1" applyProtection="1">
      <alignment horizontal="center"/>
    </xf>
    <xf numFmtId="0" fontId="33" fillId="26" borderId="98" xfId="0" applyFont="1" applyFill="1" applyBorder="1" applyAlignment="1" applyProtection="1">
      <alignment horizontal="center"/>
    </xf>
    <xf numFmtId="0" fontId="9" fillId="25" borderId="26" xfId="0" applyFont="1" applyFill="1" applyBorder="1" applyAlignment="1" applyProtection="1">
      <alignment horizontal="center" vertical="center" textRotation="90" wrapText="1"/>
    </xf>
    <xf numFmtId="0" fontId="0" fillId="0" borderId="26" xfId="0" applyBorder="1" applyAlignment="1" applyProtection="1">
      <alignment horizontal="center" vertical="center" textRotation="90" wrapText="1"/>
    </xf>
    <xf numFmtId="0" fontId="0" fillId="0" borderId="69" xfId="0" applyBorder="1" applyAlignment="1" applyProtection="1">
      <alignment horizontal="center" vertical="center" textRotation="90" wrapText="1"/>
    </xf>
    <xf numFmtId="0" fontId="9" fillId="25" borderId="109" xfId="0" applyFont="1" applyFill="1" applyBorder="1" applyAlignment="1" applyProtection="1">
      <alignment horizontal="center" vertical="center" textRotation="90" wrapText="1"/>
    </xf>
    <xf numFmtId="0" fontId="7" fillId="26" borderId="110" xfId="0" applyFont="1" applyFill="1" applyBorder="1" applyAlignment="1" applyProtection="1">
      <alignment vertical="center"/>
    </xf>
    <xf numFmtId="0" fontId="7" fillId="26" borderId="111" xfId="0" applyFont="1" applyFill="1" applyBorder="1" applyAlignment="1" applyProtection="1">
      <alignment vertical="center"/>
    </xf>
    <xf numFmtId="0" fontId="7" fillId="26" borderId="112" xfId="0" applyFont="1" applyFill="1" applyBorder="1" applyAlignment="1" applyProtection="1">
      <alignment vertical="center"/>
    </xf>
    <xf numFmtId="0" fontId="7" fillId="26" borderId="113" xfId="0" applyFont="1" applyFill="1" applyBorder="1" applyAlignment="1" applyProtection="1">
      <alignment vertical="center"/>
    </xf>
    <xf numFmtId="0" fontId="7" fillId="26" borderId="114" xfId="0" applyFont="1" applyFill="1" applyBorder="1" applyAlignment="1" applyProtection="1">
      <alignment vertical="center"/>
    </xf>
    <xf numFmtId="0" fontId="7" fillId="26" borderId="115" xfId="0" applyFont="1" applyFill="1" applyBorder="1" applyAlignment="1" applyProtection="1">
      <alignment vertical="center"/>
    </xf>
    <xf numFmtId="0" fontId="7" fillId="26" borderId="116" xfId="0" applyFont="1" applyFill="1" applyBorder="1" applyAlignment="1" applyProtection="1">
      <alignment vertical="center"/>
    </xf>
    <xf numFmtId="0" fontId="7" fillId="26" borderId="117" xfId="0" applyFont="1" applyFill="1" applyBorder="1" applyAlignment="1" applyProtection="1">
      <alignment vertical="center"/>
    </xf>
    <xf numFmtId="0" fontId="0" fillId="25" borderId="104" xfId="0" applyNumberFormat="1" applyFill="1" applyBorder="1" applyAlignment="1" applyProtection="1">
      <alignment vertical="center" wrapText="1"/>
    </xf>
    <xf numFmtId="0" fontId="0" fillId="25" borderId="54" xfId="0" applyNumberFormat="1" applyFill="1" applyBorder="1" applyAlignment="1" applyProtection="1">
      <alignment vertical="center" wrapText="1"/>
    </xf>
    <xf numFmtId="0" fontId="0" fillId="25" borderId="105" xfId="0" applyNumberFormat="1" applyFill="1" applyBorder="1" applyAlignment="1" applyProtection="1">
      <alignment vertical="center" wrapText="1"/>
    </xf>
    <xf numFmtId="0" fontId="0" fillId="25" borderId="58" xfId="0" applyNumberFormat="1" applyFill="1" applyBorder="1" applyAlignment="1" applyProtection="1">
      <alignment vertical="center" wrapText="1"/>
    </xf>
    <xf numFmtId="165" fontId="0" fillId="25" borderId="107" xfId="0" applyNumberFormat="1" applyFill="1" applyBorder="1" applyAlignment="1" applyProtection="1">
      <alignment horizontal="left" vertical="center" wrapText="1"/>
    </xf>
    <xf numFmtId="165" fontId="0" fillId="25" borderId="55" xfId="0" applyNumberFormat="1" applyFill="1" applyBorder="1" applyAlignment="1" applyProtection="1">
      <alignment horizontal="left" vertical="center" wrapText="1"/>
    </xf>
    <xf numFmtId="0" fontId="33" fillId="26" borderId="118" xfId="0" applyFont="1" applyFill="1" applyBorder="1" applyAlignment="1" applyProtection="1">
      <alignment horizontal="center"/>
    </xf>
    <xf numFmtId="0" fontId="33" fillId="26" borderId="119" xfId="0" applyFont="1" applyFill="1" applyBorder="1" applyAlignment="1" applyProtection="1">
      <alignment horizontal="center"/>
    </xf>
    <xf numFmtId="0" fontId="33" fillId="26" borderId="120" xfId="0" applyFont="1" applyFill="1" applyBorder="1" applyAlignment="1" applyProtection="1">
      <alignment horizontal="center"/>
    </xf>
    <xf numFmtId="0" fontId="40" fillId="29" borderId="13" xfId="38" applyFont="1" applyFill="1" applyBorder="1" applyAlignment="1" applyProtection="1">
      <alignment horizontal="center" vertical="center"/>
    </xf>
    <xf numFmtId="0" fontId="33" fillId="26" borderId="122" xfId="38" applyFont="1" applyFill="1" applyBorder="1" applyAlignment="1" applyProtection="1">
      <alignment horizontal="center" vertical="center"/>
    </xf>
    <xf numFmtId="0" fontId="33" fillId="26" borderId="123" xfId="38" applyFont="1" applyFill="1" applyBorder="1" applyAlignment="1" applyProtection="1">
      <alignment horizontal="center" vertical="center"/>
    </xf>
    <xf numFmtId="0" fontId="33" fillId="26" borderId="124" xfId="38" applyFont="1" applyFill="1" applyBorder="1" applyAlignment="1" applyProtection="1">
      <alignment horizontal="center" vertical="center"/>
    </xf>
    <xf numFmtId="0" fontId="40" fillId="29" borderId="70" xfId="38" applyFont="1" applyFill="1" applyBorder="1" applyAlignment="1" applyProtection="1">
      <alignment horizontal="center" vertical="center"/>
    </xf>
    <xf numFmtId="0" fontId="40" fillId="29" borderId="71" xfId="38" applyFont="1" applyFill="1" applyBorder="1" applyAlignment="1" applyProtection="1">
      <alignment horizontal="center" vertical="center"/>
    </xf>
    <xf numFmtId="0" fontId="40" fillId="29" borderId="125" xfId="38" applyFont="1" applyFill="1" applyBorder="1" applyAlignment="1" applyProtection="1">
      <alignment horizontal="center" vertical="center"/>
    </xf>
    <xf numFmtId="0" fontId="40" fillId="29" borderId="82" xfId="38" applyFont="1" applyFill="1" applyBorder="1" applyAlignment="1" applyProtection="1">
      <alignment horizontal="center" vertical="center"/>
    </xf>
    <xf numFmtId="0" fontId="40" fillId="29" borderId="92" xfId="38" applyFont="1" applyFill="1" applyBorder="1" applyAlignment="1" applyProtection="1">
      <alignment horizontal="center" vertical="center"/>
    </xf>
    <xf numFmtId="0" fontId="40" fillId="29" borderId="84" xfId="38" applyFont="1" applyFill="1" applyBorder="1" applyAlignment="1" applyProtection="1">
      <alignment horizontal="center" vertical="center"/>
    </xf>
    <xf numFmtId="164" fontId="5" fillId="25" borderId="42" xfId="38" applyNumberFormat="1" applyFont="1" applyFill="1" applyBorder="1" applyAlignment="1" applyProtection="1">
      <alignment horizontal="center"/>
    </xf>
    <xf numFmtId="164" fontId="5" fillId="25" borderId="43" xfId="38" applyNumberFormat="1" applyFont="1" applyFill="1" applyBorder="1" applyAlignment="1" applyProtection="1">
      <alignment horizontal="center"/>
    </xf>
    <xf numFmtId="164" fontId="5" fillId="25" borderId="108" xfId="38" applyNumberFormat="1" applyFont="1" applyFill="1" applyBorder="1" applyAlignment="1" applyProtection="1">
      <alignment horizontal="center"/>
    </xf>
    <xf numFmtId="0" fontId="9" fillId="25" borderId="104" xfId="0" applyNumberFormat="1" applyFont="1" applyFill="1" applyBorder="1" applyAlignment="1" applyProtection="1">
      <alignment horizontal="left" vertical="center" wrapText="1"/>
      <protection locked="0"/>
    </xf>
    <xf numFmtId="0" fontId="9" fillId="25" borderId="54" xfId="0" applyNumberFormat="1" applyFont="1" applyFill="1" applyBorder="1" applyAlignment="1" applyProtection="1">
      <alignment horizontal="left" vertical="center" wrapText="1"/>
      <protection locked="0"/>
    </xf>
    <xf numFmtId="0" fontId="9" fillId="25" borderId="105" xfId="0" applyNumberFormat="1" applyFont="1" applyFill="1" applyBorder="1" applyAlignment="1" applyProtection="1">
      <alignment horizontal="left" vertical="center" wrapText="1"/>
      <protection locked="0"/>
    </xf>
    <xf numFmtId="0" fontId="9" fillId="25" borderId="58" xfId="0" applyNumberFormat="1" applyFont="1" applyFill="1" applyBorder="1" applyAlignment="1" applyProtection="1">
      <alignment horizontal="left" vertical="center" wrapText="1"/>
      <protection locked="0"/>
    </xf>
    <xf numFmtId="165" fontId="9" fillId="25" borderId="107" xfId="0" applyNumberFormat="1" applyFont="1" applyFill="1" applyBorder="1" applyAlignment="1" applyProtection="1">
      <alignment horizontal="left" vertical="center" wrapText="1"/>
      <protection locked="0"/>
    </xf>
    <xf numFmtId="165" fontId="9" fillId="25" borderId="55" xfId="0" applyNumberFormat="1" applyFont="1" applyFill="1" applyBorder="1" applyAlignment="1" applyProtection="1">
      <alignment horizontal="left" vertical="center" wrapText="1"/>
      <protection locked="0"/>
    </xf>
    <xf numFmtId="164" fontId="5" fillId="25" borderId="14" xfId="38" applyNumberFormat="1" applyFont="1" applyFill="1" applyBorder="1" applyAlignment="1" applyProtection="1">
      <alignment horizontal="center"/>
    </xf>
    <xf numFmtId="0" fontId="7" fillId="26" borderId="96" xfId="0" applyFont="1" applyFill="1" applyBorder="1" applyAlignment="1" applyProtection="1">
      <alignment horizontal="left" vertical="center"/>
    </xf>
    <xf numFmtId="0" fontId="7" fillId="26" borderId="97" xfId="0" applyFont="1" applyFill="1" applyBorder="1" applyAlignment="1" applyProtection="1">
      <alignment horizontal="left" vertical="center"/>
    </xf>
    <xf numFmtId="0" fontId="7" fillId="26" borderId="99" xfId="0" applyFont="1" applyFill="1" applyBorder="1" applyAlignment="1" applyProtection="1">
      <alignment horizontal="left" vertical="center"/>
    </xf>
    <xf numFmtId="0" fontId="7" fillId="26" borderId="114" xfId="0" applyFont="1" applyFill="1" applyBorder="1" applyAlignment="1" applyProtection="1">
      <alignment horizontal="left" vertical="center"/>
    </xf>
    <xf numFmtId="0" fontId="7" fillId="26" borderId="101" xfId="0" applyFont="1" applyFill="1" applyBorder="1" applyAlignment="1" applyProtection="1">
      <alignment horizontal="left" vertical="center"/>
    </xf>
    <xf numFmtId="0" fontId="7" fillId="26" borderId="121" xfId="0" applyFont="1" applyFill="1" applyBorder="1" applyAlignment="1" applyProtection="1">
      <alignment horizontal="left" vertical="center"/>
    </xf>
    <xf numFmtId="0" fontId="7" fillId="26" borderId="97" xfId="0" applyFont="1" applyFill="1" applyBorder="1" applyAlignment="1" applyProtection="1">
      <alignment vertical="center"/>
    </xf>
    <xf numFmtId="0" fontId="7" fillId="26" borderId="121" xfId="0" applyFont="1" applyFill="1" applyBorder="1" applyAlignment="1" applyProtection="1">
      <alignment vertical="center"/>
    </xf>
    <xf numFmtId="0" fontId="33" fillId="26" borderId="96" xfId="0" applyFont="1" applyFill="1" applyBorder="1" applyAlignment="1" applyProtection="1">
      <alignment horizontal="center" wrapText="1"/>
    </xf>
    <xf numFmtId="0" fontId="33" fillId="26" borderId="97" xfId="0" applyFont="1" applyFill="1" applyBorder="1" applyAlignment="1" applyProtection="1">
      <alignment horizontal="center" wrapText="1"/>
    </xf>
    <xf numFmtId="0" fontId="33" fillId="26" borderId="98" xfId="0" applyFont="1" applyFill="1" applyBorder="1" applyAlignment="1" applyProtection="1">
      <alignment horizontal="center" wrapText="1"/>
    </xf>
    <xf numFmtId="0" fontId="9" fillId="25" borderId="13" xfId="0" applyFont="1" applyFill="1" applyBorder="1" applyAlignment="1" applyProtection="1">
      <alignment horizontal="left" vertical="center"/>
    </xf>
    <xf numFmtId="0" fontId="9" fillId="25" borderId="104" xfId="0" applyNumberFormat="1" applyFont="1" applyFill="1" applyBorder="1" applyAlignment="1" applyProtection="1">
      <alignment horizontal="left" vertical="center" wrapText="1"/>
    </xf>
    <xf numFmtId="0" fontId="9" fillId="25" borderId="54" xfId="0" applyNumberFormat="1" applyFont="1" applyFill="1" applyBorder="1" applyAlignment="1" applyProtection="1">
      <alignment horizontal="left" vertical="center" wrapText="1"/>
    </xf>
    <xf numFmtId="0" fontId="9" fillId="25" borderId="105" xfId="0" applyNumberFormat="1" applyFont="1" applyFill="1" applyBorder="1" applyAlignment="1" applyProtection="1">
      <alignment horizontal="left" vertical="center" wrapText="1"/>
    </xf>
    <xf numFmtId="0" fontId="9" fillId="25" borderId="58" xfId="0" applyNumberFormat="1" applyFont="1" applyFill="1" applyBorder="1" applyAlignment="1" applyProtection="1">
      <alignment horizontal="left" vertical="center" wrapText="1"/>
    </xf>
    <xf numFmtId="0" fontId="7" fillId="24" borderId="0" xfId="0" applyNumberFormat="1" applyFont="1" applyFill="1" applyBorder="1" applyAlignment="1" applyProtection="1">
      <alignment vertical="center" wrapText="1"/>
    </xf>
    <xf numFmtId="0" fontId="41" fillId="26" borderId="96" xfId="0" applyFont="1" applyFill="1" applyBorder="1" applyAlignment="1" applyProtection="1">
      <alignment horizontal="center"/>
    </xf>
    <xf numFmtId="0" fontId="41" fillId="26" borderId="97" xfId="0" applyFont="1" applyFill="1" applyBorder="1" applyAlignment="1" applyProtection="1">
      <alignment horizontal="center"/>
    </xf>
    <xf numFmtId="0" fontId="41" fillId="26" borderId="98" xfId="0" applyFont="1" applyFill="1" applyBorder="1" applyAlignment="1" applyProtection="1">
      <alignment horizontal="center"/>
    </xf>
    <xf numFmtId="0" fontId="9" fillId="25" borderId="82" xfId="0" applyNumberFormat="1" applyFont="1" applyFill="1" applyBorder="1" applyAlignment="1" applyProtection="1">
      <alignment horizontal="left" vertical="center" wrapText="1"/>
    </xf>
    <xf numFmtId="0" fontId="9" fillId="25" borderId="84" xfId="0" applyNumberFormat="1" applyFont="1" applyFill="1" applyBorder="1" applyAlignment="1" applyProtection="1">
      <alignment horizontal="left" vertical="center" wrapText="1"/>
    </xf>
    <xf numFmtId="0" fontId="9" fillId="25" borderId="82" xfId="0" applyFont="1" applyFill="1" applyBorder="1" applyAlignment="1" applyProtection="1">
      <alignment horizontal="left" vertical="center" wrapText="1"/>
    </xf>
    <xf numFmtId="0" fontId="9" fillId="25" borderId="84" xfId="0" applyFont="1" applyFill="1" applyBorder="1" applyAlignment="1" applyProtection="1">
      <alignment horizontal="left" vertical="center" wrapText="1"/>
    </xf>
    <xf numFmtId="0" fontId="9" fillId="0" borderId="126" xfId="0" applyFont="1" applyBorder="1" applyAlignment="1" applyProtection="1">
      <alignment horizontal="center"/>
    </xf>
    <xf numFmtId="0" fontId="9" fillId="0" borderId="127" xfId="0" applyFont="1" applyBorder="1" applyAlignment="1" applyProtection="1">
      <alignment horizontal="center"/>
    </xf>
    <xf numFmtId="0" fontId="9" fillId="0" borderId="128" xfId="0" applyFont="1" applyBorder="1" applyAlignment="1" applyProtection="1">
      <alignment horizontal="center"/>
    </xf>
    <xf numFmtId="0" fontId="9" fillId="25" borderId="14" xfId="0" applyFont="1" applyFill="1" applyBorder="1" applyAlignment="1" applyProtection="1">
      <alignment horizontal="left" vertical="center"/>
    </xf>
    <xf numFmtId="0" fontId="9" fillId="25" borderId="26" xfId="0" applyFont="1" applyFill="1" applyBorder="1" applyAlignment="1" applyProtection="1">
      <alignment vertical="center"/>
    </xf>
    <xf numFmtId="0" fontId="9" fillId="25" borderId="59" xfId="0" applyFont="1" applyFill="1" applyBorder="1" applyAlignment="1" applyProtection="1">
      <alignment vertical="center"/>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_Annual Deliverable cost table" xfId="38"/>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2">
    <dxf>
      <fill>
        <patternFill>
          <bgColor indexed="10"/>
        </patternFill>
      </fill>
    </dxf>
    <dxf>
      <fill>
        <patternFill>
          <bgColor indexed="10"/>
        </patternFill>
      </fill>
      <border>
        <left style="thin">
          <color indexed="64"/>
        </left>
        <right style="thin">
          <color indexed="64"/>
        </right>
        <top style="thin">
          <color indexed="64"/>
        </top>
        <bottom style="thin">
          <color indexed="64"/>
        </bottom>
      </border>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michael.regan@po.state.ct.us" TargetMode="External"/><Relationship Id="rId5" Type="http://schemas.openxmlformats.org/officeDocument/2006/relationships/oleObject" Target="../embeddings/oleObject1.bin"/><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Sheet1"/>
  <dimension ref="A1:G43"/>
  <sheetViews>
    <sheetView showGridLines="0" zoomScaleNormal="100" zoomScaleSheetLayoutView="100" workbookViewId="0">
      <selection activeCell="C3" sqref="C3"/>
    </sheetView>
  </sheetViews>
  <sheetFormatPr defaultRowHeight="10.5"/>
  <cols>
    <col min="1" max="1" width="2" style="9" customWidth="1"/>
    <col min="2" max="2" width="14.42578125" style="9" customWidth="1"/>
    <col min="3" max="3" width="109.7109375" style="9" customWidth="1"/>
    <col min="4" max="4" width="1.28515625" style="9" customWidth="1"/>
    <col min="5" max="16384" width="9.140625" style="9"/>
  </cols>
  <sheetData>
    <row r="1" spans="1:7" ht="12.6" customHeight="1"/>
    <row r="2" spans="1:7" ht="16.5" customHeight="1">
      <c r="A2" s="230" t="s">
        <v>73</v>
      </c>
      <c r="B2" s="230"/>
      <c r="C2" s="231"/>
    </row>
    <row r="3" spans="1:7" s="158" customFormat="1" ht="16.5" customHeight="1">
      <c r="A3" s="235" t="s">
        <v>25</v>
      </c>
      <c r="B3" s="236"/>
      <c r="C3" s="209" t="s">
        <v>136</v>
      </c>
    </row>
    <row r="4" spans="1:7" s="158" customFormat="1" ht="16.5" customHeight="1">
      <c r="A4" s="235" t="s">
        <v>22</v>
      </c>
      <c r="B4" s="236"/>
      <c r="C4" s="189" t="s">
        <v>108</v>
      </c>
    </row>
    <row r="5" spans="1:7" s="158" customFormat="1" ht="16.5" customHeight="1">
      <c r="A5" s="235" t="s">
        <v>26</v>
      </c>
      <c r="B5" s="236"/>
      <c r="C5" s="46">
        <v>41298</v>
      </c>
    </row>
    <row r="6" spans="1:7" s="158" customFormat="1" ht="16.5" customHeight="1">
      <c r="A6" s="235" t="s">
        <v>27</v>
      </c>
      <c r="B6" s="236"/>
      <c r="C6" s="189" t="s">
        <v>137</v>
      </c>
      <c r="E6" s="251" t="s">
        <v>80</v>
      </c>
      <c r="F6" s="251"/>
      <c r="G6" s="251"/>
    </row>
    <row r="7" spans="1:7" s="158" customFormat="1" ht="16.5" customHeight="1">
      <c r="A7" s="235" t="s">
        <v>23</v>
      </c>
      <c r="B7" s="236"/>
      <c r="C7" s="189" t="s">
        <v>134</v>
      </c>
      <c r="E7" s="251"/>
      <c r="F7" s="251"/>
      <c r="G7" s="251"/>
    </row>
    <row r="8" spans="1:7" s="159" customFormat="1" ht="16.5" customHeight="1">
      <c r="A8" s="238" t="s">
        <v>24</v>
      </c>
      <c r="B8" s="239"/>
      <c r="C8" s="200" t="s">
        <v>135</v>
      </c>
      <c r="E8" s="251"/>
      <c r="F8" s="251"/>
      <c r="G8" s="251"/>
    </row>
    <row r="9" spans="1:7" ht="15.75" customHeight="1">
      <c r="A9" s="240" t="s">
        <v>74</v>
      </c>
      <c r="B9" s="241"/>
      <c r="C9" s="242"/>
    </row>
    <row r="10" spans="1:7" ht="26.25" customHeight="1">
      <c r="A10" s="252" t="s">
        <v>104</v>
      </c>
      <c r="B10" s="253"/>
      <c r="C10" s="254"/>
    </row>
    <row r="11" spans="1:7" ht="16.5" customHeight="1">
      <c r="A11" s="199">
        <v>1</v>
      </c>
      <c r="B11" s="237" t="s">
        <v>68</v>
      </c>
      <c r="C11" s="237"/>
      <c r="D11" s="198"/>
      <c r="E11" s="198"/>
    </row>
    <row r="12" spans="1:7" ht="16.5" customHeight="1">
      <c r="A12" s="197">
        <v>2</v>
      </c>
      <c r="B12" s="237" t="s">
        <v>31</v>
      </c>
      <c r="C12" s="237"/>
      <c r="D12" s="198"/>
      <c r="E12" s="198"/>
    </row>
    <row r="13" spans="1:7" ht="16.5" customHeight="1">
      <c r="A13" s="197">
        <v>3</v>
      </c>
      <c r="B13" s="237" t="s">
        <v>32</v>
      </c>
      <c r="C13" s="237"/>
      <c r="D13" s="198"/>
      <c r="E13" s="198"/>
    </row>
    <row r="14" spans="1:7" ht="16.5" customHeight="1">
      <c r="A14" s="197">
        <v>4</v>
      </c>
      <c r="B14" s="237" t="s">
        <v>66</v>
      </c>
      <c r="C14" s="237"/>
      <c r="D14" s="198"/>
      <c r="E14" s="198"/>
    </row>
    <row r="15" spans="1:7" ht="16.5" customHeight="1">
      <c r="A15" s="197">
        <v>6</v>
      </c>
      <c r="B15" s="237" t="s">
        <v>67</v>
      </c>
      <c r="C15" s="237"/>
      <c r="D15" s="198"/>
      <c r="E15" s="198"/>
    </row>
    <row r="16" spans="1:7" ht="18" customHeight="1">
      <c r="A16" s="197">
        <v>7</v>
      </c>
      <c r="B16" s="237" t="s">
        <v>33</v>
      </c>
      <c r="C16" s="237"/>
      <c r="D16" s="198"/>
      <c r="E16" s="198"/>
    </row>
    <row r="17" spans="1:3" ht="15.75" customHeight="1">
      <c r="A17" s="232" t="s">
        <v>46</v>
      </c>
      <c r="B17" s="233"/>
      <c r="C17" s="234"/>
    </row>
    <row r="18" spans="1:3" ht="14.25" customHeight="1">
      <c r="A18" s="194">
        <v>3</v>
      </c>
      <c r="B18" s="255" t="s">
        <v>84</v>
      </c>
      <c r="C18" s="256"/>
    </row>
    <row r="19" spans="1:3" ht="14.25" customHeight="1">
      <c r="A19" s="225" t="s">
        <v>20</v>
      </c>
      <c r="B19" s="226"/>
      <c r="C19" s="227"/>
    </row>
    <row r="20" spans="1:3" ht="12.75">
      <c r="A20" s="193">
        <v>1</v>
      </c>
      <c r="B20" s="223" t="s">
        <v>34</v>
      </c>
      <c r="C20" s="223"/>
    </row>
    <row r="21" spans="1:3" ht="93" customHeight="1">
      <c r="A21" s="194">
        <v>2</v>
      </c>
      <c r="B21" s="224" t="s">
        <v>47</v>
      </c>
      <c r="C21" s="224"/>
    </row>
    <row r="22" spans="1:3" ht="12.75">
      <c r="A22" s="194">
        <v>3</v>
      </c>
      <c r="B22" s="224" t="s">
        <v>101</v>
      </c>
      <c r="C22" s="224"/>
    </row>
    <row r="23" spans="1:3" ht="12.75">
      <c r="A23" s="194">
        <v>4</v>
      </c>
      <c r="B23" s="224" t="s">
        <v>102</v>
      </c>
      <c r="C23" s="224"/>
    </row>
    <row r="24" spans="1:3" ht="15.75" customHeight="1">
      <c r="A24" s="247" t="s">
        <v>45</v>
      </c>
      <c r="B24" s="247"/>
      <c r="C24" s="247"/>
    </row>
    <row r="25" spans="1:3" ht="12.75" customHeight="1">
      <c r="A25" s="193">
        <v>1</v>
      </c>
      <c r="B25" s="229" t="s">
        <v>35</v>
      </c>
      <c r="C25" s="229"/>
    </row>
    <row r="26" spans="1:3" ht="12.75">
      <c r="A26" s="194">
        <v>2</v>
      </c>
      <c r="B26" s="228" t="s">
        <v>36</v>
      </c>
      <c r="C26" s="228"/>
    </row>
    <row r="27" spans="1:3" ht="12.75" customHeight="1">
      <c r="A27" s="194">
        <v>3</v>
      </c>
      <c r="B27" s="224" t="s">
        <v>101</v>
      </c>
      <c r="C27" s="224"/>
    </row>
    <row r="28" spans="1:3" ht="13.5" customHeight="1">
      <c r="A28" s="244" t="s">
        <v>50</v>
      </c>
      <c r="B28" s="245"/>
      <c r="C28" s="246"/>
    </row>
    <row r="29" spans="1:3" ht="12.75">
      <c r="A29" s="193">
        <v>1</v>
      </c>
      <c r="B29" s="229" t="s">
        <v>35</v>
      </c>
      <c r="C29" s="229"/>
    </row>
    <row r="30" spans="1:3" ht="12.75">
      <c r="A30" s="194">
        <v>2</v>
      </c>
      <c r="B30" s="228" t="s">
        <v>36</v>
      </c>
      <c r="C30" s="228"/>
    </row>
    <row r="31" spans="1:3" ht="12.75" customHeight="1">
      <c r="A31" s="194">
        <v>3</v>
      </c>
      <c r="B31" s="224" t="s">
        <v>101</v>
      </c>
      <c r="C31" s="224"/>
    </row>
    <row r="32" spans="1:3" ht="13.5" customHeight="1">
      <c r="A32" s="244" t="s">
        <v>54</v>
      </c>
      <c r="B32" s="245"/>
      <c r="C32" s="246"/>
    </row>
    <row r="33" spans="1:3" ht="64.5" customHeight="1">
      <c r="A33" s="193">
        <v>1</v>
      </c>
      <c r="B33" s="248" t="s">
        <v>81</v>
      </c>
      <c r="C33" s="249"/>
    </row>
    <row r="34" spans="1:3" ht="117.75" customHeight="1">
      <c r="A34" s="194">
        <v>2</v>
      </c>
      <c r="B34" s="248" t="s">
        <v>103</v>
      </c>
      <c r="C34" s="249"/>
    </row>
    <row r="35" spans="1:3" ht="54.75" customHeight="1">
      <c r="A35" s="194">
        <v>3</v>
      </c>
      <c r="B35" s="248" t="s">
        <v>82</v>
      </c>
      <c r="C35" s="249"/>
    </row>
    <row r="36" spans="1:3" ht="32.25" customHeight="1">
      <c r="A36" s="194">
        <v>4</v>
      </c>
      <c r="B36" s="248" t="s">
        <v>59</v>
      </c>
      <c r="C36" s="249"/>
    </row>
    <row r="37" spans="1:3" ht="15.75" customHeight="1">
      <c r="A37" s="194">
        <v>5</v>
      </c>
      <c r="B37" s="224" t="s">
        <v>69</v>
      </c>
      <c r="C37" s="224"/>
    </row>
    <row r="38" spans="1:3" ht="107.25" customHeight="1">
      <c r="A38" s="194">
        <v>6</v>
      </c>
      <c r="B38" s="250" t="s">
        <v>100</v>
      </c>
      <c r="C38" s="224"/>
    </row>
    <row r="39" spans="1:3" ht="13.5" customHeight="1">
      <c r="A39" s="244" t="s">
        <v>21</v>
      </c>
      <c r="B39" s="245"/>
      <c r="C39" s="246"/>
    </row>
    <row r="40" spans="1:3" ht="12.75" customHeight="1">
      <c r="A40" s="193">
        <v>1</v>
      </c>
      <c r="B40" s="223" t="s">
        <v>37</v>
      </c>
      <c r="C40" s="223"/>
    </row>
    <row r="41" spans="1:3" ht="27.75" customHeight="1">
      <c r="A41" s="194">
        <v>2</v>
      </c>
      <c r="B41" s="224" t="s">
        <v>75</v>
      </c>
      <c r="C41" s="224"/>
    </row>
    <row r="42" spans="1:3" ht="15.75" customHeight="1">
      <c r="A42" s="195">
        <v>3</v>
      </c>
      <c r="B42" s="224" t="s">
        <v>38</v>
      </c>
      <c r="C42" s="224"/>
    </row>
    <row r="43" spans="1:3" ht="43.5" customHeight="1">
      <c r="A43" s="196">
        <v>4</v>
      </c>
      <c r="B43" s="243" t="s">
        <v>79</v>
      </c>
      <c r="C43" s="224"/>
    </row>
  </sheetData>
  <sheetProtection formatCells="0" formatColumns="0" formatRows="0" selectLockedCells="1"/>
  <mergeCells count="43">
    <mergeCell ref="E6:G8"/>
    <mergeCell ref="A10:C10"/>
    <mergeCell ref="B18:C18"/>
    <mergeCell ref="B11:C11"/>
    <mergeCell ref="B13:C13"/>
    <mergeCell ref="B14:C14"/>
    <mergeCell ref="B15:C15"/>
    <mergeCell ref="B43:C43"/>
    <mergeCell ref="A28:C28"/>
    <mergeCell ref="A24:C24"/>
    <mergeCell ref="B33:C33"/>
    <mergeCell ref="B35:C35"/>
    <mergeCell ref="B34:C34"/>
    <mergeCell ref="B29:C29"/>
    <mergeCell ref="B30:C30"/>
    <mergeCell ref="B27:C27"/>
    <mergeCell ref="B31:C31"/>
    <mergeCell ref="A32:C32"/>
    <mergeCell ref="B42:C42"/>
    <mergeCell ref="B38:C38"/>
    <mergeCell ref="B37:C37"/>
    <mergeCell ref="B36:C36"/>
    <mergeCell ref="A39:C39"/>
    <mergeCell ref="A2:C2"/>
    <mergeCell ref="A17:C17"/>
    <mergeCell ref="A3:B3"/>
    <mergeCell ref="A4:B4"/>
    <mergeCell ref="A5:B5"/>
    <mergeCell ref="A6:B6"/>
    <mergeCell ref="B12:C12"/>
    <mergeCell ref="B16:C16"/>
    <mergeCell ref="A7:B7"/>
    <mergeCell ref="A8:B8"/>
    <mergeCell ref="A9:C9"/>
    <mergeCell ref="B40:C40"/>
    <mergeCell ref="B41:C41"/>
    <mergeCell ref="A19:C19"/>
    <mergeCell ref="B26:C26"/>
    <mergeCell ref="B25:C25"/>
    <mergeCell ref="B22:C22"/>
    <mergeCell ref="B20:C20"/>
    <mergeCell ref="B23:C23"/>
    <mergeCell ref="B21:C21"/>
  </mergeCells>
  <phoneticPr fontId="0" type="noConversion"/>
  <hyperlinks>
    <hyperlink ref="B12:C12" location="'FINANCIAL BENEFITS'!A1" display="Financial Benefits"/>
    <hyperlink ref="B13:C13" location="'TOTAL DEVELOPMENT COSTS'!A1" display="Total Development Costs"/>
    <hyperlink ref="B14:C14" location="'CAPITAL DEVELOPMENT COSTS'!A1" display="IT Capital Bond Development Costs"/>
    <hyperlink ref="B15:C15" location="'SUPPORT COSTS'!A1" display="Transition and Operating Costs"/>
    <hyperlink ref="B16:C16" location="'FUNDING SOURCES'!A1" display="Funding Sources"/>
    <hyperlink ref="B11:C11" location="'PROJECT ID|INSTRUCTIONS'!A1" display="Project ID | Instructions (this worksheet)"/>
    <hyperlink ref="C8" r:id="rId1"/>
  </hyperlinks>
  <printOptions horizontalCentered="1"/>
  <pageMargins left="0.75" right="0.75" top="1.2" bottom="1" header="0.5" footer="0.5"/>
  <pageSetup scale="99" fitToHeight="5" orientation="landscape" r:id="rId2"/>
  <headerFooter alignWithMargins="0">
    <oddHeader>&amp;L&amp;G&amp;C&amp;"Verdana,Bold"&amp;10State of Connecticut
IT Investment Brief
PROJECT IDENTIFICATION</oddHeader>
    <oddFooter>&amp;L&amp;A&amp;Cv2.0&amp;RPage &amp;P</oddFooter>
  </headerFooter>
  <rowBreaks count="2" manualBreakCount="2">
    <brk id="18" max="2" man="1"/>
    <brk id="33" max="2" man="1"/>
  </rowBreaks>
  <legacyDrawing r:id="rId3"/>
  <legacyDrawingHF r:id="rId4"/>
  <oleObjects>
    <oleObject progId="Visio.Drawing.11" shapeId="10276" r:id="rId5"/>
  </oleObjects>
</worksheet>
</file>

<file path=xl/worksheets/sheet2.xml><?xml version="1.0" encoding="utf-8"?>
<worksheet xmlns="http://schemas.openxmlformats.org/spreadsheetml/2006/main" xmlns:r="http://schemas.openxmlformats.org/officeDocument/2006/relationships">
  <sheetPr codeName="Sheet2"/>
  <dimension ref="A2:F38"/>
  <sheetViews>
    <sheetView showGridLines="0" topLeftCell="A7" zoomScaleNormal="100" workbookViewId="0">
      <selection activeCell="A37" sqref="A37"/>
    </sheetView>
  </sheetViews>
  <sheetFormatPr defaultRowHeight="12"/>
  <cols>
    <col min="1" max="1" width="2" style="18" customWidth="1"/>
    <col min="2" max="2" width="53.28515625" style="18" customWidth="1"/>
    <col min="3" max="3" width="19" style="18" customWidth="1"/>
    <col min="4" max="4" width="16.85546875" style="18" customWidth="1"/>
    <col min="5" max="5" width="16.28515625" style="18" customWidth="1"/>
    <col min="6" max="6" width="17.28515625" style="18" customWidth="1"/>
    <col min="7" max="16384" width="9.140625" style="18"/>
  </cols>
  <sheetData>
    <row r="2" spans="1:6" s="19" customFormat="1" ht="16.5" customHeight="1">
      <c r="A2" s="263" t="s">
        <v>25</v>
      </c>
      <c r="B2" s="264"/>
      <c r="C2" s="269" t="str">
        <f>IF(ISBLANK('PROJECT ID|INSTRUCTIONS'!C3)," ",'PROJECT ID|INSTRUCTIONS'!C3)</f>
        <v>2013 DOCM1 416</v>
      </c>
      <c r="D2" s="270"/>
      <c r="E2" s="270"/>
      <c r="F2" s="271"/>
    </row>
    <row r="3" spans="1:6" s="19" customFormat="1" ht="16.5" customHeight="1">
      <c r="A3" s="265" t="s">
        <v>22</v>
      </c>
      <c r="B3" s="266"/>
      <c r="C3" s="272" t="str">
        <f>IF(ISBLANK('PROJECT ID|INSTRUCTIONS'!C4)," ",'PROJECT ID|INSTRUCTIONS'!C4)</f>
        <v>Offender Management Information System (OMIS)</v>
      </c>
      <c r="D3" s="273"/>
      <c r="E3" s="273"/>
      <c r="F3" s="274"/>
    </row>
    <row r="4" spans="1:6" s="19" customFormat="1" ht="16.5" customHeight="1">
      <c r="A4" s="267" t="s">
        <v>26</v>
      </c>
      <c r="B4" s="268"/>
      <c r="C4" s="275">
        <f>IF(ISBLANK('PROJECT ID|INSTRUCTIONS'!C5)," ",'PROJECT ID|INSTRUCTIONS'!C5)</f>
        <v>41298</v>
      </c>
      <c r="D4" s="276"/>
      <c r="E4" s="276"/>
      <c r="F4" s="277"/>
    </row>
    <row r="5" spans="1:6" s="20" customFormat="1" ht="12" customHeight="1"/>
    <row r="6" spans="1:6" s="20" customFormat="1" ht="18.75" customHeight="1">
      <c r="A6" s="260" t="s">
        <v>20</v>
      </c>
      <c r="B6" s="261"/>
      <c r="C6" s="261"/>
      <c r="D6" s="261"/>
      <c r="E6" s="261"/>
      <c r="F6" s="262"/>
    </row>
    <row r="7" spans="1:6" ht="14.25" customHeight="1">
      <c r="A7" s="30"/>
      <c r="B7" s="21"/>
      <c r="C7" s="22" t="s">
        <v>3</v>
      </c>
      <c r="D7" s="22"/>
      <c r="E7" s="22" t="s">
        <v>4</v>
      </c>
      <c r="F7" s="31"/>
    </row>
    <row r="8" spans="1:6" ht="16.5" customHeight="1" thickBot="1">
      <c r="A8" s="32"/>
      <c r="B8" s="23"/>
      <c r="C8" s="24" t="s">
        <v>6</v>
      </c>
      <c r="D8" s="24" t="s">
        <v>5</v>
      </c>
      <c r="E8" s="24" t="s">
        <v>1</v>
      </c>
      <c r="F8" s="33" t="s">
        <v>2</v>
      </c>
    </row>
    <row r="9" spans="1:6" ht="18" customHeight="1" thickTop="1">
      <c r="A9" s="34" t="s">
        <v>10</v>
      </c>
      <c r="B9" s="35"/>
      <c r="C9" s="25"/>
      <c r="D9" s="26"/>
      <c r="E9" s="25"/>
      <c r="F9" s="26"/>
    </row>
    <row r="10" spans="1:6" s="27" customFormat="1">
      <c r="A10" s="94"/>
      <c r="B10" s="124" t="s">
        <v>109</v>
      </c>
      <c r="C10" s="12" t="s">
        <v>110</v>
      </c>
      <c r="D10" s="15">
        <v>0</v>
      </c>
      <c r="E10" s="12" t="s">
        <v>110</v>
      </c>
      <c r="F10" s="15">
        <v>0</v>
      </c>
    </row>
    <row r="11" spans="1:6" s="27" customFormat="1">
      <c r="A11" s="94"/>
      <c r="B11" s="124"/>
      <c r="C11" s="13"/>
      <c r="D11" s="14"/>
      <c r="E11" s="13"/>
      <c r="F11" s="14"/>
    </row>
    <row r="12" spans="1:6" s="27" customFormat="1">
      <c r="A12" s="94"/>
      <c r="B12" s="124"/>
      <c r="C12" s="13"/>
      <c r="D12" s="14"/>
      <c r="E12" s="13"/>
      <c r="F12" s="14"/>
    </row>
    <row r="13" spans="1:6" s="27" customFormat="1">
      <c r="A13" s="94"/>
      <c r="B13" s="124"/>
      <c r="C13" s="12"/>
      <c r="D13" s="15"/>
      <c r="E13" s="12"/>
      <c r="F13" s="15"/>
    </row>
    <row r="14" spans="1:6" s="27" customFormat="1">
      <c r="A14" s="94"/>
      <c r="B14" s="124"/>
      <c r="C14" s="12"/>
      <c r="D14" s="15"/>
      <c r="E14" s="12"/>
      <c r="F14" s="15"/>
    </row>
    <row r="15" spans="1:6" ht="15" customHeight="1">
      <c r="A15" s="34" t="s">
        <v>11</v>
      </c>
      <c r="B15" s="35"/>
      <c r="C15" s="97"/>
      <c r="D15" s="98"/>
      <c r="E15" s="97"/>
      <c r="F15" s="98"/>
    </row>
    <row r="16" spans="1:6" s="27" customFormat="1">
      <c r="A16" s="94"/>
      <c r="B16" s="124" t="s">
        <v>127</v>
      </c>
      <c r="C16" s="13"/>
      <c r="D16" s="14">
        <v>0</v>
      </c>
      <c r="E16" s="13" t="s">
        <v>112</v>
      </c>
      <c r="F16" s="14">
        <v>2000000</v>
      </c>
    </row>
    <row r="17" spans="1:6" s="27" customFormat="1" ht="36">
      <c r="A17" s="94"/>
      <c r="B17" s="211" t="s">
        <v>139</v>
      </c>
      <c r="C17" s="13"/>
      <c r="D17" s="14"/>
      <c r="E17" s="13"/>
      <c r="F17" s="14"/>
    </row>
    <row r="18" spans="1:6" s="27" customFormat="1">
      <c r="A18" s="94"/>
      <c r="B18" s="211" t="s">
        <v>141</v>
      </c>
      <c r="C18" s="13"/>
      <c r="D18" s="14"/>
      <c r="E18" s="13"/>
      <c r="F18" s="14"/>
    </row>
    <row r="19" spans="1:6" s="27" customFormat="1">
      <c r="A19" s="94"/>
      <c r="B19" s="124"/>
      <c r="C19" s="12"/>
      <c r="D19" s="15"/>
      <c r="E19" s="12"/>
      <c r="F19" s="15"/>
    </row>
    <row r="20" spans="1:6" s="27" customFormat="1">
      <c r="A20" s="94"/>
      <c r="B20" s="124"/>
      <c r="C20" s="16"/>
      <c r="D20" s="17"/>
      <c r="E20" s="16"/>
      <c r="F20" s="17"/>
    </row>
    <row r="21" spans="1:6" ht="15" customHeight="1">
      <c r="A21" s="34" t="s">
        <v>12</v>
      </c>
      <c r="B21" s="35"/>
      <c r="C21" s="95"/>
      <c r="D21" s="96"/>
      <c r="E21" s="184"/>
      <c r="F21" s="96"/>
    </row>
    <row r="22" spans="1:6" s="27" customFormat="1">
      <c r="A22" s="36"/>
      <c r="B22" s="125" t="s">
        <v>111</v>
      </c>
      <c r="C22" s="13" t="s">
        <v>110</v>
      </c>
      <c r="D22" s="14">
        <v>0</v>
      </c>
      <c r="E22" s="13" t="s">
        <v>130</v>
      </c>
      <c r="F22" s="14">
        <v>1000000</v>
      </c>
    </row>
    <row r="23" spans="1:6" s="27" customFormat="1">
      <c r="A23" s="36"/>
      <c r="B23" s="212" t="s">
        <v>138</v>
      </c>
      <c r="C23" s="13"/>
      <c r="D23" s="14"/>
      <c r="E23" s="13"/>
      <c r="F23" s="14"/>
    </row>
    <row r="24" spans="1:6" s="27" customFormat="1">
      <c r="A24" s="36"/>
      <c r="B24" s="212" t="s">
        <v>140</v>
      </c>
      <c r="C24" s="13"/>
      <c r="D24" s="14"/>
      <c r="E24" s="13"/>
      <c r="F24" s="14"/>
    </row>
    <row r="25" spans="1:6" s="27" customFormat="1">
      <c r="A25" s="36"/>
      <c r="B25" s="125"/>
      <c r="C25" s="12"/>
      <c r="D25" s="15"/>
      <c r="E25" s="12"/>
      <c r="F25" s="15"/>
    </row>
    <row r="26" spans="1:6" s="27" customFormat="1" ht="12.75" thickBot="1">
      <c r="A26" s="36"/>
      <c r="B26" s="126"/>
      <c r="C26" s="16"/>
      <c r="D26" s="17"/>
      <c r="E26" s="16"/>
      <c r="F26" s="17"/>
    </row>
    <row r="27" spans="1:6" ht="18" customHeight="1" thickTop="1" thickBot="1">
      <c r="A27" s="258" t="s">
        <v>0</v>
      </c>
      <c r="B27" s="259"/>
      <c r="C27" s="28"/>
      <c r="D27" s="29">
        <f>SUM(D9:D26)</f>
        <v>0</v>
      </c>
      <c r="E27" s="28"/>
      <c r="F27" s="29">
        <f>SUM(F9:F26)</f>
        <v>3000000</v>
      </c>
    </row>
    <row r="28" spans="1:6" ht="12.75" thickTop="1"/>
    <row r="30" spans="1:6">
      <c r="A30" s="208" t="s">
        <v>123</v>
      </c>
      <c r="B30" s="208"/>
    </row>
    <row r="31" spans="1:6" ht="42.75" customHeight="1">
      <c r="A31" s="278" t="s">
        <v>142</v>
      </c>
      <c r="B31" s="278"/>
      <c r="C31" s="278"/>
      <c r="D31" s="278"/>
      <c r="E31" s="278"/>
      <c r="F31" s="278"/>
    </row>
    <row r="32" spans="1:6">
      <c r="A32" s="208" t="s">
        <v>128</v>
      </c>
      <c r="B32" s="208"/>
    </row>
    <row r="33" spans="1:6" ht="54" customHeight="1">
      <c r="A33" s="257" t="s">
        <v>131</v>
      </c>
      <c r="B33" s="257"/>
      <c r="C33" s="257"/>
      <c r="D33" s="257"/>
      <c r="E33" s="257"/>
      <c r="F33" s="257"/>
    </row>
    <row r="35" spans="1:6">
      <c r="A35" s="208" t="s">
        <v>129</v>
      </c>
    </row>
    <row r="36" spans="1:6" ht="29.25" customHeight="1">
      <c r="A36" s="257" t="s">
        <v>132</v>
      </c>
      <c r="B36" s="257"/>
      <c r="C36" s="257"/>
      <c r="D36" s="257"/>
      <c r="E36" s="257"/>
      <c r="F36" s="257"/>
    </row>
    <row r="37" spans="1:6">
      <c r="B37" s="207"/>
    </row>
    <row r="38" spans="1:6" ht="15">
      <c r="A38" s="218" t="s">
        <v>143</v>
      </c>
      <c r="B38" s="207"/>
    </row>
  </sheetData>
  <sheetProtection formatCells="0" formatColumns="0" formatRows="0" selectLockedCells="1"/>
  <mergeCells count="11">
    <mergeCell ref="A33:F33"/>
    <mergeCell ref="A36:F36"/>
    <mergeCell ref="A27:B27"/>
    <mergeCell ref="A6:F6"/>
    <mergeCell ref="A2:B2"/>
    <mergeCell ref="A3:B3"/>
    <mergeCell ref="A4:B4"/>
    <mergeCell ref="C2:F2"/>
    <mergeCell ref="C3:F3"/>
    <mergeCell ref="C4:F4"/>
    <mergeCell ref="A31:F31"/>
  </mergeCells>
  <phoneticPr fontId="1" type="noConversion"/>
  <printOptions horizontalCentered="1"/>
  <pageMargins left="0.75" right="0.75" top="1.26" bottom="0.65" header="0.5" footer="0.45"/>
  <pageSetup scale="70" orientation="landscape" r:id="rId1"/>
  <headerFooter alignWithMargins="0">
    <oddHeader>&amp;L&amp;G&amp;C&amp;"Verdana,Bold"&amp;10State of Connecticut
IT Investment Brief
FINANCIAL BENEFITS</oddHeader>
    <oddFooter>&amp;L&amp;A&amp;Cv2.0&amp;RPage &amp;P</oddFooter>
  </headerFooter>
  <ignoredErrors>
    <ignoredError sqref="E16 E19:E21" numberStoredAsText="1"/>
  </ignoredErrors>
  <legacyDrawingHF r:id="rId2"/>
</worksheet>
</file>

<file path=xl/worksheets/sheet3.xml><?xml version="1.0" encoding="utf-8"?>
<worksheet xmlns="http://schemas.openxmlformats.org/spreadsheetml/2006/main" xmlns:r="http://schemas.openxmlformats.org/officeDocument/2006/relationships">
  <sheetPr codeName="Sheet3">
    <pageSetUpPr fitToPage="1"/>
  </sheetPr>
  <dimension ref="A1:L35"/>
  <sheetViews>
    <sheetView showGridLines="0" zoomScaleNormal="100" workbookViewId="0">
      <pane ySplit="7" topLeftCell="A17" activePane="bottomLeft" state="frozen"/>
      <selection pane="bottomLeft" activeCell="B33" sqref="B33"/>
    </sheetView>
  </sheetViews>
  <sheetFormatPr defaultRowHeight="12.75"/>
  <cols>
    <col min="1" max="2" width="10.7109375" style="20" customWidth="1"/>
    <col min="3" max="3" width="29.7109375" style="20" customWidth="1"/>
    <col min="4" max="11" width="12.7109375" style="20" customWidth="1"/>
    <col min="12" max="12" width="14.140625" style="20" customWidth="1"/>
    <col min="13" max="16384" width="9.140625" style="20"/>
  </cols>
  <sheetData>
    <row r="1" spans="1:12" ht="12" customHeight="1"/>
    <row r="2" spans="1:12" ht="16.5" customHeight="1">
      <c r="A2" s="290" t="s">
        <v>25</v>
      </c>
      <c r="B2" s="291"/>
      <c r="C2" s="292"/>
      <c r="D2" s="269" t="str">
        <f>IF(ISBLANK('PROJECT ID|INSTRUCTIONS'!C3)," ",'PROJECT ID|INSTRUCTIONS'!C3)</f>
        <v>2013 DOCM1 416</v>
      </c>
      <c r="E2" s="270"/>
      <c r="F2" s="270"/>
      <c r="G2" s="270"/>
      <c r="H2" s="270"/>
      <c r="I2" s="271"/>
      <c r="J2" s="216"/>
    </row>
    <row r="3" spans="1:12" ht="16.5" customHeight="1">
      <c r="A3" s="293" t="s">
        <v>22</v>
      </c>
      <c r="B3" s="294"/>
      <c r="C3" s="266"/>
      <c r="D3" s="272" t="str">
        <f>IF(ISBLANK('PROJECT ID|INSTRUCTIONS'!C4)," ",'PROJECT ID|INSTRUCTIONS'!C4)</f>
        <v>Offender Management Information System (OMIS)</v>
      </c>
      <c r="E3" s="273"/>
      <c r="F3" s="273"/>
      <c r="G3" s="273"/>
      <c r="H3" s="273"/>
      <c r="I3" s="274"/>
      <c r="J3" s="216"/>
    </row>
    <row r="4" spans="1:12" ht="16.5" customHeight="1">
      <c r="A4" s="295" t="s">
        <v>26</v>
      </c>
      <c r="B4" s="296"/>
      <c r="C4" s="297"/>
      <c r="D4" s="275">
        <f>IF(ISBLANK('PROJECT ID|INSTRUCTIONS'!C5)," ",'PROJECT ID|INSTRUCTIONS'!C5)</f>
        <v>41298</v>
      </c>
      <c r="E4" s="276"/>
      <c r="F4" s="276"/>
      <c r="G4" s="276"/>
      <c r="H4" s="276"/>
      <c r="I4" s="277"/>
      <c r="J4" s="217"/>
    </row>
    <row r="5" spans="1:12" s="48" customFormat="1" ht="12" customHeight="1">
      <c r="A5" s="47" t="s">
        <v>48</v>
      </c>
      <c r="B5" s="47"/>
      <c r="C5" s="47"/>
      <c r="D5" s="47"/>
      <c r="E5" s="47"/>
      <c r="F5" s="47"/>
      <c r="G5" s="47"/>
    </row>
    <row r="6" spans="1:12" s="49" customFormat="1" ht="18" customHeight="1">
      <c r="A6" s="283" t="s">
        <v>55</v>
      </c>
      <c r="B6" s="284"/>
      <c r="C6" s="284"/>
      <c r="D6" s="284"/>
      <c r="E6" s="284"/>
      <c r="F6" s="284"/>
      <c r="G6" s="284"/>
      <c r="H6" s="284"/>
      <c r="I6" s="284"/>
      <c r="J6" s="284"/>
      <c r="K6" s="284"/>
      <c r="L6" s="285"/>
    </row>
    <row r="7" spans="1:12" s="49" customFormat="1" ht="25.5">
      <c r="A7" s="50"/>
      <c r="B7" s="51" t="s">
        <v>14</v>
      </c>
      <c r="C7" s="52" t="s">
        <v>15</v>
      </c>
      <c r="D7" s="53" t="s">
        <v>13</v>
      </c>
      <c r="E7" s="53" t="str">
        <f>CONCATENATE("FY ",Settings!$C$1)</f>
        <v>FY 2013</v>
      </c>
      <c r="F7" s="53" t="str">
        <f>CONCATENATE("FY ",Settings!$C$1+1)</f>
        <v>FY 2014</v>
      </c>
      <c r="G7" s="53" t="str">
        <f>CONCATENATE("FY ",Settings!$C$1+2)</f>
        <v>FY 2015</v>
      </c>
      <c r="H7" s="53" t="str">
        <f>CONCATENATE("FY ",Settings!$C$1+3)</f>
        <v>FY 2016</v>
      </c>
      <c r="I7" s="53" t="str">
        <f>CONCATENATE("FY ",Settings!$C$1+4)</f>
        <v>FY 2017</v>
      </c>
      <c r="J7" s="53" t="str">
        <f>CONCATENATE("FY ",Settings!$C$1+5)</f>
        <v>FY 2018</v>
      </c>
      <c r="K7" s="53" t="str">
        <f>CONCATENATE("Out Years after FY",Settings!$C$1+4)</f>
        <v>Out Years after FY2017</v>
      </c>
      <c r="L7" s="54" t="s">
        <v>0</v>
      </c>
    </row>
    <row r="8" spans="1:12" ht="16.5" customHeight="1">
      <c r="A8" s="286" t="s">
        <v>86</v>
      </c>
      <c r="B8" s="55">
        <v>50110</v>
      </c>
      <c r="C8" s="55" t="s">
        <v>87</v>
      </c>
      <c r="D8" s="3"/>
      <c r="E8" s="3"/>
      <c r="F8" s="3"/>
      <c r="G8" s="3"/>
      <c r="H8" s="3"/>
      <c r="I8" s="3"/>
      <c r="J8" s="3"/>
      <c r="K8" s="3"/>
      <c r="L8" s="175">
        <f>SUM(D8:K8)</f>
        <v>0</v>
      </c>
    </row>
    <row r="9" spans="1:12" ht="16.5" customHeight="1">
      <c r="A9" s="287"/>
      <c r="B9" s="55">
        <v>50130</v>
      </c>
      <c r="C9" s="55" t="s">
        <v>88</v>
      </c>
      <c r="D9" s="1"/>
      <c r="E9" s="1"/>
      <c r="F9" s="1"/>
      <c r="G9" s="1"/>
      <c r="H9" s="1"/>
      <c r="I9" s="1"/>
      <c r="J9" s="1"/>
      <c r="K9" s="1"/>
      <c r="L9" s="96">
        <f t="shared" ref="L9:L21" si="0">SUM(D9:K9)</f>
        <v>0</v>
      </c>
    </row>
    <row r="10" spans="1:12" ht="16.5" customHeight="1">
      <c r="A10" s="287"/>
      <c r="B10" s="55">
        <v>50170</v>
      </c>
      <c r="C10" s="55" t="s">
        <v>89</v>
      </c>
      <c r="D10" s="2"/>
      <c r="E10" s="2"/>
      <c r="F10" s="2"/>
      <c r="G10" s="2"/>
      <c r="H10" s="2"/>
      <c r="I10" s="2"/>
      <c r="J10" s="2"/>
      <c r="K10" s="2"/>
      <c r="L10" s="183">
        <f t="shared" si="0"/>
        <v>0</v>
      </c>
    </row>
    <row r="11" spans="1:12" ht="16.5" customHeight="1" thickBot="1">
      <c r="A11" s="288"/>
      <c r="B11" s="56" t="s">
        <v>16</v>
      </c>
      <c r="C11" s="56"/>
      <c r="D11" s="57">
        <f>SUM(D8:D10)</f>
        <v>0</v>
      </c>
      <c r="E11" s="57">
        <f t="shared" ref="E11:K11" si="1">SUM(E8:E10)</f>
        <v>0</v>
      </c>
      <c r="F11" s="57">
        <f t="shared" si="1"/>
        <v>0</v>
      </c>
      <c r="G11" s="57">
        <f t="shared" si="1"/>
        <v>0</v>
      </c>
      <c r="H11" s="57">
        <f t="shared" si="1"/>
        <v>0</v>
      </c>
      <c r="I11" s="57">
        <f t="shared" si="1"/>
        <v>0</v>
      </c>
      <c r="J11" s="57">
        <f t="shared" ref="J11" si="2">SUM(J8:J10)</f>
        <v>0</v>
      </c>
      <c r="K11" s="57">
        <f t="shared" si="1"/>
        <v>0</v>
      </c>
      <c r="L11" s="58">
        <f t="shared" si="0"/>
        <v>0</v>
      </c>
    </row>
    <row r="12" spans="1:12" ht="16.5" customHeight="1" thickTop="1">
      <c r="A12" s="289" t="s">
        <v>85</v>
      </c>
      <c r="B12" s="55">
        <v>53715</v>
      </c>
      <c r="C12" s="55" t="s">
        <v>90</v>
      </c>
      <c r="D12" s="3"/>
      <c r="F12" s="3">
        <v>500000</v>
      </c>
      <c r="G12" s="3">
        <v>1000000</v>
      </c>
      <c r="H12" s="3">
        <v>1000000</v>
      </c>
      <c r="I12" s="3">
        <v>1000000</v>
      </c>
      <c r="J12" s="3">
        <v>500000</v>
      </c>
      <c r="K12" s="3"/>
      <c r="L12" s="182">
        <f t="shared" si="0"/>
        <v>4000000</v>
      </c>
    </row>
    <row r="13" spans="1:12" ht="16.5" customHeight="1">
      <c r="A13" s="287"/>
      <c r="B13" s="55">
        <v>53720</v>
      </c>
      <c r="C13" s="55" t="s">
        <v>91</v>
      </c>
      <c r="D13" s="1"/>
      <c r="E13" s="1"/>
      <c r="F13" s="1"/>
      <c r="G13" s="1"/>
      <c r="H13" s="1"/>
      <c r="I13" s="1"/>
      <c r="J13" s="1"/>
      <c r="K13" s="1"/>
      <c r="L13" s="96">
        <f t="shared" si="0"/>
        <v>0</v>
      </c>
    </row>
    <row r="14" spans="1:12" ht="16.5" customHeight="1">
      <c r="A14" s="287"/>
      <c r="B14" s="55">
        <v>53735</v>
      </c>
      <c r="C14" s="55" t="s">
        <v>92</v>
      </c>
      <c r="D14" s="1"/>
      <c r="E14" s="1"/>
      <c r="F14" s="1"/>
      <c r="G14" s="1"/>
      <c r="H14" s="1"/>
      <c r="I14" s="1"/>
      <c r="J14" s="1"/>
      <c r="K14" s="1"/>
      <c r="L14" s="96">
        <f t="shared" si="0"/>
        <v>0</v>
      </c>
    </row>
    <row r="15" spans="1:12" ht="16.5" customHeight="1">
      <c r="A15" s="287"/>
      <c r="B15" s="55">
        <v>53740</v>
      </c>
      <c r="C15" s="55" t="s">
        <v>93</v>
      </c>
      <c r="D15" s="1"/>
      <c r="E15" s="1"/>
      <c r="F15" s="1"/>
      <c r="H15" s="1">
        <v>100000</v>
      </c>
      <c r="I15" s="1">
        <v>100000</v>
      </c>
      <c r="J15" s="1">
        <v>100000</v>
      </c>
      <c r="K15" s="1">
        <v>100000</v>
      </c>
      <c r="L15" s="96">
        <f t="shared" si="0"/>
        <v>400000</v>
      </c>
    </row>
    <row r="16" spans="1:12" ht="16.5" customHeight="1">
      <c r="A16" s="287"/>
      <c r="B16" s="55">
        <v>53755</v>
      </c>
      <c r="C16" s="55" t="s">
        <v>94</v>
      </c>
      <c r="D16" s="1"/>
      <c r="E16" s="1"/>
      <c r="G16" s="1">
        <v>3000000</v>
      </c>
      <c r="H16" s="1">
        <v>4000000</v>
      </c>
      <c r="I16" s="1">
        <v>3700000</v>
      </c>
      <c r="J16" s="1"/>
      <c r="K16" s="1"/>
      <c r="L16" s="96">
        <f t="shared" si="0"/>
        <v>10700000</v>
      </c>
    </row>
    <row r="17" spans="1:12" ht="16.5" customHeight="1">
      <c r="A17" s="287"/>
      <c r="B17" s="55">
        <v>53760</v>
      </c>
      <c r="C17" s="55" t="s">
        <v>95</v>
      </c>
      <c r="D17" s="1"/>
      <c r="E17" s="1"/>
      <c r="F17" s="1"/>
      <c r="H17" s="1">
        <v>700000</v>
      </c>
      <c r="I17" s="1">
        <v>700000</v>
      </c>
      <c r="J17" s="1">
        <v>700000</v>
      </c>
      <c r="K17" s="1">
        <v>700000</v>
      </c>
      <c r="L17" s="183">
        <f t="shared" si="0"/>
        <v>2800000</v>
      </c>
    </row>
    <row r="18" spans="1:12" ht="16.5" customHeight="1" thickBot="1">
      <c r="A18" s="288"/>
      <c r="B18" s="56" t="s">
        <v>16</v>
      </c>
      <c r="C18" s="56"/>
      <c r="D18" s="57">
        <f>SUM(D12:D17)</f>
        <v>0</v>
      </c>
      <c r="E18" s="57">
        <f t="shared" ref="E18:K18" si="3">SUM(E12:E17)</f>
        <v>0</v>
      </c>
      <c r="F18" s="57">
        <f t="shared" si="3"/>
        <v>500000</v>
      </c>
      <c r="G18" s="57">
        <f t="shared" si="3"/>
        <v>4000000</v>
      </c>
      <c r="H18" s="57">
        <f t="shared" si="3"/>
        <v>5800000</v>
      </c>
      <c r="I18" s="57">
        <f t="shared" si="3"/>
        <v>5500000</v>
      </c>
      <c r="J18" s="57">
        <f t="shared" ref="J18" si="4">SUM(J12:J17)</f>
        <v>1300000</v>
      </c>
      <c r="K18" s="57">
        <f t="shared" si="3"/>
        <v>800000</v>
      </c>
      <c r="L18" s="58">
        <f>SUM(D18:K18)</f>
        <v>17900000</v>
      </c>
    </row>
    <row r="19" spans="1:12" ht="16.5" customHeight="1" thickTop="1">
      <c r="A19" s="289" t="s">
        <v>96</v>
      </c>
      <c r="B19" s="55">
        <v>55700</v>
      </c>
      <c r="C19" s="55" t="s">
        <v>97</v>
      </c>
      <c r="D19" s="1"/>
      <c r="F19" s="1">
        <v>800000</v>
      </c>
      <c r="G19" s="1">
        <v>1000000</v>
      </c>
      <c r="H19" s="1">
        <v>1000000</v>
      </c>
      <c r="I19" s="1"/>
      <c r="J19" s="1"/>
      <c r="K19" s="1"/>
      <c r="L19" s="182">
        <f t="shared" si="0"/>
        <v>2800000</v>
      </c>
    </row>
    <row r="20" spans="1:12" ht="16.5" customHeight="1">
      <c r="A20" s="286"/>
      <c r="B20" s="55">
        <v>55710</v>
      </c>
      <c r="C20" s="55" t="s">
        <v>98</v>
      </c>
      <c r="D20" s="1"/>
      <c r="E20" s="1"/>
      <c r="F20" s="1"/>
      <c r="G20" s="1"/>
      <c r="H20" s="1"/>
      <c r="I20" s="1"/>
      <c r="J20" s="1"/>
      <c r="K20" s="1"/>
      <c r="L20" s="201">
        <f t="shared" si="0"/>
        <v>0</v>
      </c>
    </row>
    <row r="21" spans="1:12" ht="48" customHeight="1">
      <c r="A21" s="286"/>
      <c r="B21" s="55">
        <v>55730</v>
      </c>
      <c r="C21" s="55" t="s">
        <v>99</v>
      </c>
      <c r="D21" s="1"/>
      <c r="E21" s="1"/>
      <c r="F21" s="1"/>
      <c r="G21" s="1"/>
      <c r="H21" s="1"/>
      <c r="I21" s="1"/>
      <c r="J21" s="1"/>
      <c r="K21" s="1"/>
      <c r="L21" s="201">
        <f t="shared" si="0"/>
        <v>0</v>
      </c>
    </row>
    <row r="22" spans="1:12" ht="16.5" customHeight="1" thickBot="1">
      <c r="A22" s="288"/>
      <c r="B22" s="56" t="s">
        <v>16</v>
      </c>
      <c r="C22" s="56"/>
      <c r="D22" s="57">
        <f t="shared" ref="D22:K22" si="5">SUM(D19:D21)</f>
        <v>0</v>
      </c>
      <c r="E22" s="57">
        <f t="shared" si="5"/>
        <v>0</v>
      </c>
      <c r="F22" s="57">
        <f t="shared" si="5"/>
        <v>800000</v>
      </c>
      <c r="G22" s="57">
        <f t="shared" si="5"/>
        <v>1000000</v>
      </c>
      <c r="H22" s="57">
        <f>SUM(H19:H21)</f>
        <v>1000000</v>
      </c>
      <c r="I22" s="57">
        <f>SUM(I19:I21)</f>
        <v>0</v>
      </c>
      <c r="J22" s="57">
        <f t="shared" ref="J22" si="6">SUM(J19:J21)</f>
        <v>0</v>
      </c>
      <c r="K22" s="57">
        <f t="shared" si="5"/>
        <v>0</v>
      </c>
      <c r="L22" s="58">
        <f>SUM(D22:K22)</f>
        <v>2800000</v>
      </c>
    </row>
    <row r="23" spans="1:12" ht="16.5" customHeight="1" thickTop="1" thickBot="1">
      <c r="A23" s="280" t="s">
        <v>17</v>
      </c>
      <c r="B23" s="281"/>
      <c r="C23" s="282"/>
      <c r="D23" s="29">
        <f t="shared" ref="D23:K23" si="7">D11+D18+D22</f>
        <v>0</v>
      </c>
      <c r="E23" s="29">
        <f t="shared" si="7"/>
        <v>0</v>
      </c>
      <c r="F23" s="29">
        <f t="shared" si="7"/>
        <v>1300000</v>
      </c>
      <c r="G23" s="29">
        <f t="shared" si="7"/>
        <v>5000000</v>
      </c>
      <c r="H23" s="29">
        <f t="shared" si="7"/>
        <v>6800000</v>
      </c>
      <c r="I23" s="29">
        <f t="shared" ref="I23" si="8">I11+I18+I22</f>
        <v>5500000</v>
      </c>
      <c r="J23" s="29">
        <f t="shared" ref="J23" si="9">J11+J18+J22</f>
        <v>1300000</v>
      </c>
      <c r="K23" s="29">
        <f t="shared" si="7"/>
        <v>800000</v>
      </c>
      <c r="L23" s="29">
        <f>SUM(D23:K23)</f>
        <v>20700000</v>
      </c>
    </row>
    <row r="24" spans="1:12" ht="13.5" thickTop="1"/>
    <row r="27" spans="1:12" ht="32.25" customHeight="1">
      <c r="A27" s="204" t="s">
        <v>113</v>
      </c>
      <c r="B27" s="279" t="s">
        <v>118</v>
      </c>
      <c r="C27" s="279"/>
      <c r="D27" s="279"/>
      <c r="E27" s="279"/>
      <c r="F27" s="279"/>
      <c r="G27" s="279"/>
      <c r="H27" s="279"/>
      <c r="I27" s="279"/>
      <c r="J27" s="279"/>
      <c r="K27" s="279"/>
      <c r="L27" s="279"/>
    </row>
    <row r="28" spans="1:12" ht="23.25" customHeight="1">
      <c r="A28" s="204" t="s">
        <v>114</v>
      </c>
      <c r="B28" s="279" t="s">
        <v>119</v>
      </c>
      <c r="C28" s="279"/>
      <c r="D28" s="279"/>
      <c r="E28" s="279"/>
      <c r="F28" s="279"/>
      <c r="G28" s="279"/>
      <c r="H28" s="279"/>
      <c r="I28" s="279"/>
      <c r="J28" s="279"/>
      <c r="K28" s="279"/>
      <c r="L28" s="279"/>
    </row>
    <row r="29" spans="1:12" ht="30" customHeight="1">
      <c r="A29" s="204" t="s">
        <v>115</v>
      </c>
      <c r="B29" s="279" t="s">
        <v>122</v>
      </c>
      <c r="C29" s="279"/>
      <c r="D29" s="279"/>
      <c r="E29" s="279"/>
      <c r="F29" s="279"/>
      <c r="G29" s="279"/>
      <c r="H29" s="279"/>
      <c r="I29" s="279"/>
      <c r="J29" s="279"/>
      <c r="K29" s="279"/>
      <c r="L29" s="279"/>
    </row>
    <row r="30" spans="1:12" ht="27" customHeight="1">
      <c r="A30" s="204" t="s">
        <v>116</v>
      </c>
      <c r="B30" s="279" t="s">
        <v>121</v>
      </c>
      <c r="C30" s="279"/>
      <c r="D30" s="279"/>
      <c r="E30" s="279"/>
      <c r="F30" s="279"/>
      <c r="G30" s="279"/>
      <c r="H30" s="279"/>
      <c r="I30" s="279"/>
      <c r="J30" s="279"/>
      <c r="K30" s="279"/>
      <c r="L30" s="279"/>
    </row>
    <row r="31" spans="1:12" ht="21.75" customHeight="1">
      <c r="A31" s="204" t="s">
        <v>117</v>
      </c>
      <c r="B31" s="279" t="s">
        <v>120</v>
      </c>
      <c r="C31" s="279"/>
      <c r="D31" s="279"/>
      <c r="E31" s="279"/>
      <c r="F31" s="279"/>
      <c r="G31" s="279"/>
      <c r="H31" s="279"/>
      <c r="I31" s="279"/>
      <c r="J31" s="279"/>
      <c r="K31" s="279"/>
      <c r="L31" s="279"/>
    </row>
    <row r="32" spans="1:12" ht="15" customHeight="1">
      <c r="A32" s="204" t="s">
        <v>145</v>
      </c>
      <c r="B32" s="221" t="s">
        <v>144</v>
      </c>
      <c r="C32" s="214"/>
      <c r="D32" s="214"/>
      <c r="E32" s="214"/>
      <c r="F32" s="214"/>
      <c r="G32" s="214"/>
      <c r="H32" s="214"/>
      <c r="I32" s="214"/>
      <c r="J32" s="214"/>
      <c r="K32" s="214"/>
      <c r="L32" s="214"/>
    </row>
    <row r="33" spans="1:12" ht="15" customHeight="1">
      <c r="A33" s="204"/>
      <c r="B33" s="221" t="s">
        <v>147</v>
      </c>
      <c r="C33" s="214"/>
      <c r="D33" s="214"/>
      <c r="E33" s="214"/>
      <c r="F33" s="214"/>
      <c r="G33" s="214"/>
      <c r="H33" s="214"/>
      <c r="I33" s="214"/>
      <c r="J33" s="214"/>
      <c r="K33" s="214"/>
      <c r="L33" s="214"/>
    </row>
    <row r="34" spans="1:12" ht="15" customHeight="1">
      <c r="A34" s="204"/>
      <c r="B34" s="221"/>
      <c r="C34" s="214"/>
      <c r="D34" s="214"/>
      <c r="E34" s="214"/>
      <c r="F34" s="214"/>
      <c r="G34" s="214"/>
      <c r="H34" s="214"/>
      <c r="I34" s="214"/>
      <c r="J34" s="214"/>
      <c r="K34" s="214"/>
      <c r="L34" s="214"/>
    </row>
    <row r="35" spans="1:12" ht="15">
      <c r="A35" s="218" t="s">
        <v>143</v>
      </c>
    </row>
  </sheetData>
  <sheetProtection formatCells="0" formatColumns="0" formatRows="0" selectLockedCells="1"/>
  <mergeCells count="16">
    <mergeCell ref="A2:C2"/>
    <mergeCell ref="A3:C3"/>
    <mergeCell ref="A4:C4"/>
    <mergeCell ref="D2:I2"/>
    <mergeCell ref="D3:I3"/>
    <mergeCell ref="D4:I4"/>
    <mergeCell ref="A23:C23"/>
    <mergeCell ref="A6:L6"/>
    <mergeCell ref="A8:A11"/>
    <mergeCell ref="A12:A18"/>
    <mergeCell ref="A19:A22"/>
    <mergeCell ref="B27:L27"/>
    <mergeCell ref="B28:L28"/>
    <mergeCell ref="B29:L29"/>
    <mergeCell ref="B30:L30"/>
    <mergeCell ref="B31:L31"/>
  </mergeCells>
  <phoneticPr fontId="0" type="noConversion"/>
  <printOptions horizontalCentered="1"/>
  <pageMargins left="0.75" right="0.75" top="1.27" bottom="0.64" header="0.5" footer="0.45"/>
  <pageSetup scale="73" orientation="landscape" r:id="rId1"/>
  <headerFooter alignWithMargins="0">
    <oddHeader>&amp;L&amp;G&amp;C&amp;"Verdana,Bold"&amp;10State of Connecticut
IT Investment Brief
TOTAL DEVELOPMENT COSTS</oddHeader>
    <oddFooter>&amp;L&amp;A&amp;Cv1.0&amp;RPage &amp;P</oddFooter>
  </headerFooter>
  <rowBreaks count="1" manualBreakCount="1">
    <brk id="24" max="16383" man="1"/>
  </rowBreaks>
  <ignoredErrors>
    <ignoredError sqref="F7" formula="1"/>
  </ignoredErrors>
  <legacyDrawingHF r:id="rId2"/>
</worksheet>
</file>

<file path=xl/worksheets/sheet4.xml><?xml version="1.0" encoding="utf-8"?>
<worksheet xmlns="http://schemas.openxmlformats.org/spreadsheetml/2006/main" xmlns:r="http://schemas.openxmlformats.org/officeDocument/2006/relationships">
  <sheetPr codeName="Sheet4">
    <pageSetUpPr fitToPage="1"/>
  </sheetPr>
  <dimension ref="A1:L36"/>
  <sheetViews>
    <sheetView showGridLines="0" tabSelected="1" zoomScaleNormal="100" workbookViewId="0">
      <pane ySplit="7" topLeftCell="A11" activePane="bottomLeft" state="frozen"/>
      <selection pane="bottomLeft" activeCell="L17" sqref="L17"/>
    </sheetView>
  </sheetViews>
  <sheetFormatPr defaultRowHeight="10.5"/>
  <cols>
    <col min="1" max="2" width="10.7109375" style="9" customWidth="1"/>
    <col min="3" max="3" width="29.7109375" style="9" customWidth="1"/>
    <col min="4" max="11" width="12.7109375" style="9" customWidth="1"/>
    <col min="12" max="12" width="13" style="9" customWidth="1"/>
    <col min="13" max="16384" width="9.140625" style="9"/>
  </cols>
  <sheetData>
    <row r="1" spans="1:12" ht="12" customHeight="1"/>
    <row r="2" spans="1:12" s="62" customFormat="1" ht="16.5" customHeight="1">
      <c r="A2" s="290" t="s">
        <v>25</v>
      </c>
      <c r="B2" s="291"/>
      <c r="C2" s="291"/>
      <c r="D2" s="270" t="str">
        <f>IF(ISBLANK('PROJECT ID|INSTRUCTIONS'!C3)," ",'PROJECT ID|INSTRUCTIONS'!C3)</f>
        <v>2013 DOCM1 416</v>
      </c>
      <c r="E2" s="298"/>
      <c r="F2" s="298"/>
      <c r="G2" s="298"/>
      <c r="H2" s="298"/>
      <c r="I2" s="299"/>
      <c r="J2" s="219"/>
    </row>
    <row r="3" spans="1:12" s="62" customFormat="1" ht="16.5" customHeight="1">
      <c r="A3" s="293" t="s">
        <v>22</v>
      </c>
      <c r="B3" s="294"/>
      <c r="C3" s="294"/>
      <c r="D3" s="273" t="str">
        <f>IF(ISBLANK('PROJECT ID|INSTRUCTIONS'!C4)," ",'PROJECT ID|INSTRUCTIONS'!C4)</f>
        <v>Offender Management Information System (OMIS)</v>
      </c>
      <c r="E3" s="300"/>
      <c r="F3" s="300"/>
      <c r="G3" s="300"/>
      <c r="H3" s="300"/>
      <c r="I3" s="301"/>
      <c r="J3" s="219"/>
    </row>
    <row r="4" spans="1:12" s="62" customFormat="1" ht="16.5" customHeight="1">
      <c r="A4" s="295" t="s">
        <v>26</v>
      </c>
      <c r="B4" s="296"/>
      <c r="C4" s="296"/>
      <c r="D4" s="276">
        <f>IF(ISBLANK('PROJECT ID|INSTRUCTIONS'!C5)," ",'PROJECT ID|INSTRUCTIONS'!C5)</f>
        <v>41298</v>
      </c>
      <c r="E4" s="302"/>
      <c r="F4" s="302"/>
      <c r="G4" s="302"/>
      <c r="H4" s="302"/>
      <c r="I4" s="303"/>
      <c r="J4" s="220"/>
    </row>
    <row r="5" spans="1:12" s="62" customFormat="1" ht="12" customHeight="1">
      <c r="A5" s="63"/>
      <c r="B5" s="63"/>
      <c r="C5" s="63"/>
      <c r="D5" s="63"/>
      <c r="E5" s="64"/>
      <c r="F5" s="64"/>
      <c r="G5" s="64"/>
      <c r="H5" s="64"/>
      <c r="I5" s="64"/>
      <c r="J5" s="64"/>
    </row>
    <row r="6" spans="1:12" ht="18" customHeight="1">
      <c r="A6" s="304" t="s">
        <v>56</v>
      </c>
      <c r="B6" s="305"/>
      <c r="C6" s="305"/>
      <c r="D6" s="305"/>
      <c r="E6" s="305"/>
      <c r="F6" s="305"/>
      <c r="G6" s="305"/>
      <c r="H6" s="305"/>
      <c r="I6" s="305"/>
      <c r="J6" s="305"/>
      <c r="K6" s="305"/>
      <c r="L6" s="306"/>
    </row>
    <row r="7" spans="1:12" ht="26.25" thickBot="1">
      <c r="A7" s="65"/>
      <c r="B7" s="66" t="s">
        <v>14</v>
      </c>
      <c r="C7" s="66" t="s">
        <v>15</v>
      </c>
      <c r="D7" s="67" t="s">
        <v>13</v>
      </c>
      <c r="E7" s="67" t="str">
        <f>CONCATENATE("FY ",Settings!$C$1)</f>
        <v>FY 2013</v>
      </c>
      <c r="F7" s="67" t="str">
        <f>CONCATENATE("FY ",Settings!$C$1+1)</f>
        <v>FY 2014</v>
      </c>
      <c r="G7" s="67" t="str">
        <f>CONCATENATE("FY ",Settings!$C$1+2)</f>
        <v>FY 2015</v>
      </c>
      <c r="H7" s="67" t="str">
        <f>CONCATENATE("FY ",Settings!$C$1+3)</f>
        <v>FY 2016</v>
      </c>
      <c r="I7" s="67" t="str">
        <f>CONCATENATE("FY ",Settings!$C$1+4)</f>
        <v>FY 2017</v>
      </c>
      <c r="J7" s="67" t="str">
        <f>CONCATENATE("FY ",Settings!$C$1+5)</f>
        <v>FY 2018</v>
      </c>
      <c r="K7" s="67" t="str">
        <f>CONCATENATE("Out Years after FY",Settings!$C$1+4)</f>
        <v>Out Years after FY2017</v>
      </c>
      <c r="L7" s="68" t="s">
        <v>0</v>
      </c>
    </row>
    <row r="8" spans="1:12" ht="16.5" customHeight="1">
      <c r="A8" s="286" t="s">
        <v>86</v>
      </c>
      <c r="B8" s="55">
        <v>50110</v>
      </c>
      <c r="C8" s="55" t="s">
        <v>87</v>
      </c>
      <c r="D8" s="3">
        <f>'TOTAL DEVELOPMENT COSTS'!D8*0.25</f>
        <v>0</v>
      </c>
      <c r="E8" s="3">
        <f>'TOTAL DEVELOPMENT COSTS'!E8*0.25</f>
        <v>0</v>
      </c>
      <c r="F8" s="3">
        <f>'TOTAL DEVELOPMENT COSTS'!F8*0.25</f>
        <v>0</v>
      </c>
      <c r="G8" s="3">
        <f>'TOTAL DEVELOPMENT COSTS'!G8*0.25</f>
        <v>0</v>
      </c>
      <c r="H8" s="3">
        <f>'TOTAL DEVELOPMENT COSTS'!H8*0.25</f>
        <v>0</v>
      </c>
      <c r="I8" s="3">
        <f>'TOTAL DEVELOPMENT COSTS'!I8*0.25</f>
        <v>0</v>
      </c>
      <c r="J8" s="3">
        <f>'TOTAL DEVELOPMENT COSTS'!J8*0.25</f>
        <v>0</v>
      </c>
      <c r="K8" s="3">
        <f>'TOTAL DEVELOPMENT COSTS'!K8*0.25</f>
        <v>0</v>
      </c>
      <c r="L8" s="178">
        <f>SUM(D8:K8)</f>
        <v>0</v>
      </c>
    </row>
    <row r="9" spans="1:12" ht="16.5" customHeight="1">
      <c r="A9" s="287"/>
      <c r="B9" s="55">
        <v>50130</v>
      </c>
      <c r="C9" s="55" t="s">
        <v>88</v>
      </c>
      <c r="D9" s="3">
        <f>'TOTAL DEVELOPMENT COSTS'!D9*0.25</f>
        <v>0</v>
      </c>
      <c r="E9" s="3">
        <f>'TOTAL DEVELOPMENT COSTS'!E9*0.25</f>
        <v>0</v>
      </c>
      <c r="F9" s="3">
        <f>'TOTAL DEVELOPMENT COSTS'!F9*0.25</f>
        <v>0</v>
      </c>
      <c r="G9" s="3">
        <f>'TOTAL DEVELOPMENT COSTS'!G9*0.25</f>
        <v>0</v>
      </c>
      <c r="H9" s="3">
        <f>'TOTAL DEVELOPMENT COSTS'!H9*0.25</f>
        <v>0</v>
      </c>
      <c r="I9" s="3">
        <f>'TOTAL DEVELOPMENT COSTS'!I9*0.25</f>
        <v>0</v>
      </c>
      <c r="J9" s="3">
        <f>'TOTAL DEVELOPMENT COSTS'!J9*0.25</f>
        <v>0</v>
      </c>
      <c r="K9" s="3">
        <f>'TOTAL DEVELOPMENT COSTS'!K9*0.25</f>
        <v>0</v>
      </c>
      <c r="L9" s="179">
        <f t="shared" ref="L9:L23" si="0">SUM(D9:K9)</f>
        <v>0</v>
      </c>
    </row>
    <row r="10" spans="1:12" ht="16.5" customHeight="1">
      <c r="A10" s="287"/>
      <c r="B10" s="55">
        <v>50170</v>
      </c>
      <c r="C10" s="55" t="s">
        <v>89</v>
      </c>
      <c r="D10" s="3">
        <f>'TOTAL DEVELOPMENT COSTS'!D10*0.25</f>
        <v>0</v>
      </c>
      <c r="E10" s="3">
        <f>'TOTAL DEVELOPMENT COSTS'!E10*0.25</f>
        <v>0</v>
      </c>
      <c r="F10" s="3">
        <f>'TOTAL DEVELOPMENT COSTS'!F10*0.25</f>
        <v>0</v>
      </c>
      <c r="G10" s="3">
        <f>'TOTAL DEVELOPMENT COSTS'!G10*0.25</f>
        <v>0</v>
      </c>
      <c r="H10" s="3">
        <f>'TOTAL DEVELOPMENT COSTS'!H10*0.25</f>
        <v>0</v>
      </c>
      <c r="I10" s="3">
        <f>'TOTAL DEVELOPMENT COSTS'!I10*0.25</f>
        <v>0</v>
      </c>
      <c r="J10" s="3">
        <f>'TOTAL DEVELOPMENT COSTS'!J10*0.25</f>
        <v>0</v>
      </c>
      <c r="K10" s="3">
        <f>'TOTAL DEVELOPMENT COSTS'!K10*0.25</f>
        <v>0</v>
      </c>
      <c r="L10" s="180">
        <f t="shared" si="0"/>
        <v>0</v>
      </c>
    </row>
    <row r="11" spans="1:12" ht="16.5" customHeight="1" thickBot="1">
      <c r="A11" s="288"/>
      <c r="B11" s="56" t="s">
        <v>16</v>
      </c>
      <c r="C11" s="56"/>
      <c r="D11" s="57">
        <f>SUM(D8:D10)</f>
        <v>0</v>
      </c>
      <c r="E11" s="57">
        <f t="shared" ref="E11:K11" si="1">SUM(E8:E10)</f>
        <v>0</v>
      </c>
      <c r="F11" s="57">
        <f t="shared" si="1"/>
        <v>0</v>
      </c>
      <c r="G11" s="57">
        <f t="shared" si="1"/>
        <v>0</v>
      </c>
      <c r="H11" s="57">
        <f t="shared" si="1"/>
        <v>0</v>
      </c>
      <c r="I11" s="57">
        <f t="shared" si="1"/>
        <v>0</v>
      </c>
      <c r="J11" s="69"/>
      <c r="K11" s="69">
        <f t="shared" si="1"/>
        <v>0</v>
      </c>
      <c r="L11" s="59">
        <f t="shared" si="0"/>
        <v>0</v>
      </c>
    </row>
    <row r="12" spans="1:12" ht="16.5" customHeight="1" thickTop="1">
      <c r="A12" s="289" t="s">
        <v>85</v>
      </c>
      <c r="B12" s="55">
        <v>53715</v>
      </c>
      <c r="C12" s="55" t="s">
        <v>90</v>
      </c>
      <c r="D12" s="3">
        <f>'TOTAL DEVELOPMENT COSTS'!D12*0.25</f>
        <v>0</v>
      </c>
      <c r="E12" s="3">
        <f>'TOTAL DEVELOPMENT COSTS'!E12*0.25</f>
        <v>0</v>
      </c>
      <c r="F12" s="3">
        <f>'TOTAL DEVELOPMENT COSTS'!F12*0.25</f>
        <v>125000</v>
      </c>
      <c r="G12" s="3">
        <f>'TOTAL DEVELOPMENT COSTS'!G12*0.25</f>
        <v>250000</v>
      </c>
      <c r="H12" s="3">
        <f>'TOTAL DEVELOPMENT COSTS'!H12*0.25</f>
        <v>250000</v>
      </c>
      <c r="I12" s="3">
        <f>'TOTAL DEVELOPMENT COSTS'!I12*0.25</f>
        <v>250000</v>
      </c>
      <c r="J12" s="3">
        <f>'TOTAL DEVELOPMENT COSTS'!J12*0.25</f>
        <v>125000</v>
      </c>
      <c r="K12" s="3">
        <f>'TOTAL DEVELOPMENT COSTS'!K12*0.25</f>
        <v>0</v>
      </c>
      <c r="L12" s="181">
        <f t="shared" si="0"/>
        <v>1000000</v>
      </c>
    </row>
    <row r="13" spans="1:12" ht="16.5" customHeight="1">
      <c r="A13" s="287"/>
      <c r="B13" s="55">
        <v>53720</v>
      </c>
      <c r="C13" s="55" t="s">
        <v>91</v>
      </c>
      <c r="D13" s="3">
        <f>'TOTAL DEVELOPMENT COSTS'!D13*0.25</f>
        <v>0</v>
      </c>
      <c r="E13" s="3">
        <f>'TOTAL DEVELOPMENT COSTS'!E13*0.25</f>
        <v>0</v>
      </c>
      <c r="F13" s="3">
        <f>'TOTAL DEVELOPMENT COSTS'!F13*0.25</f>
        <v>0</v>
      </c>
      <c r="G13" s="3">
        <f>'TOTAL DEVELOPMENT COSTS'!G13*0.25</f>
        <v>0</v>
      </c>
      <c r="H13" s="3">
        <f>'TOTAL DEVELOPMENT COSTS'!H13*0.25</f>
        <v>0</v>
      </c>
      <c r="I13" s="3">
        <f>'TOTAL DEVELOPMENT COSTS'!I13*0.25</f>
        <v>0</v>
      </c>
      <c r="J13" s="3">
        <f>'TOTAL DEVELOPMENT COSTS'!J13*0.25</f>
        <v>0</v>
      </c>
      <c r="K13" s="3">
        <f>'TOTAL DEVELOPMENT COSTS'!K13*0.25</f>
        <v>0</v>
      </c>
      <c r="L13" s="179">
        <f t="shared" si="0"/>
        <v>0</v>
      </c>
    </row>
    <row r="14" spans="1:12" ht="16.5" customHeight="1">
      <c r="A14" s="287"/>
      <c r="B14" s="55">
        <v>53735</v>
      </c>
      <c r="C14" s="55" t="s">
        <v>92</v>
      </c>
      <c r="D14" s="3">
        <f>'TOTAL DEVELOPMENT COSTS'!D14*0.25</f>
        <v>0</v>
      </c>
      <c r="E14" s="3">
        <f>'TOTAL DEVELOPMENT COSTS'!E14*0.25</f>
        <v>0</v>
      </c>
      <c r="F14" s="3">
        <f>'TOTAL DEVELOPMENT COSTS'!F14*0.25</f>
        <v>0</v>
      </c>
      <c r="G14" s="3">
        <f>'TOTAL DEVELOPMENT COSTS'!G14*0.25</f>
        <v>0</v>
      </c>
      <c r="H14" s="3">
        <f>'TOTAL DEVELOPMENT COSTS'!H14*0.25</f>
        <v>0</v>
      </c>
      <c r="I14" s="3">
        <f>'TOTAL DEVELOPMENT COSTS'!I14*0.25</f>
        <v>0</v>
      </c>
      <c r="J14" s="3">
        <f>'TOTAL DEVELOPMENT COSTS'!J14*0.25</f>
        <v>0</v>
      </c>
      <c r="K14" s="3">
        <f>'TOTAL DEVELOPMENT COSTS'!K14*0.25</f>
        <v>0</v>
      </c>
      <c r="L14" s="179">
        <f t="shared" si="0"/>
        <v>0</v>
      </c>
    </row>
    <row r="15" spans="1:12" ht="16.5" customHeight="1">
      <c r="A15" s="287"/>
      <c r="B15" s="55">
        <v>53740</v>
      </c>
      <c r="C15" s="55" t="s">
        <v>93</v>
      </c>
      <c r="D15" s="3">
        <f>'TOTAL DEVELOPMENT COSTS'!D15*0.25</f>
        <v>0</v>
      </c>
      <c r="E15" s="3">
        <f>'TOTAL DEVELOPMENT COSTS'!E15*0.25</f>
        <v>0</v>
      </c>
      <c r="F15" s="3">
        <f>'TOTAL DEVELOPMENT COSTS'!F15*0.25</f>
        <v>0</v>
      </c>
      <c r="G15" s="3">
        <f>'TOTAL DEVELOPMENT COSTS'!G15*0.25</f>
        <v>0</v>
      </c>
      <c r="H15" s="3">
        <v>0</v>
      </c>
      <c r="I15" s="3">
        <v>0</v>
      </c>
      <c r="J15" s="3">
        <v>0</v>
      </c>
      <c r="K15" s="210">
        <v>0</v>
      </c>
      <c r="L15" s="179">
        <f t="shared" si="0"/>
        <v>0</v>
      </c>
    </row>
    <row r="16" spans="1:12" ht="16.5" customHeight="1">
      <c r="A16" s="287"/>
      <c r="B16" s="55">
        <v>53755</v>
      </c>
      <c r="C16" s="55" t="s">
        <v>94</v>
      </c>
      <c r="D16" s="3">
        <f>'TOTAL DEVELOPMENT COSTS'!D16*0.25</f>
        <v>0</v>
      </c>
      <c r="E16" s="3">
        <f>'TOTAL DEVELOPMENT COSTS'!E16*0.25</f>
        <v>0</v>
      </c>
      <c r="F16" s="3">
        <f>'TOTAL DEVELOPMENT COSTS'!F16*0.25</f>
        <v>0</v>
      </c>
      <c r="G16" s="3">
        <f>'TOTAL DEVELOPMENT COSTS'!G16*0.25</f>
        <v>750000</v>
      </c>
      <c r="H16" s="3">
        <f>'TOTAL DEVELOPMENT COSTS'!H16*0.25</f>
        <v>1000000</v>
      </c>
      <c r="I16" s="3">
        <f>'TOTAL DEVELOPMENT COSTS'!I16*0.25</f>
        <v>925000</v>
      </c>
      <c r="J16" s="3">
        <f>'TOTAL DEVELOPMENT COSTS'!J16*0.25</f>
        <v>0</v>
      </c>
      <c r="K16" s="3">
        <f>'TOTAL DEVELOPMENT COSTS'!K16*0.25</f>
        <v>0</v>
      </c>
      <c r="L16" s="179">
        <f t="shared" si="0"/>
        <v>2675000</v>
      </c>
    </row>
    <row r="17" spans="1:12" ht="16.5" customHeight="1">
      <c r="A17" s="287"/>
      <c r="B17" s="55">
        <v>53760</v>
      </c>
      <c r="C17" s="55" t="s">
        <v>95</v>
      </c>
      <c r="D17" s="3">
        <f>'TOTAL DEVELOPMENT COSTS'!D17*0.25</f>
        <v>0</v>
      </c>
      <c r="E17" s="3">
        <f>'TOTAL DEVELOPMENT COSTS'!E17*0.25</f>
        <v>0</v>
      </c>
      <c r="F17" s="3">
        <f>'TOTAL DEVELOPMENT COSTS'!F17*0.25</f>
        <v>0</v>
      </c>
      <c r="G17" s="3">
        <f>'TOTAL DEVELOPMENT COSTS'!G17*0.25</f>
        <v>0</v>
      </c>
      <c r="H17" s="3">
        <v>0</v>
      </c>
      <c r="I17" s="3">
        <v>0</v>
      </c>
      <c r="J17" s="3">
        <v>0</v>
      </c>
      <c r="K17" s="3">
        <v>0</v>
      </c>
      <c r="L17" s="180">
        <f t="shared" si="0"/>
        <v>0</v>
      </c>
    </row>
    <row r="18" spans="1:12" ht="16.5" customHeight="1" thickBot="1">
      <c r="A18" s="288"/>
      <c r="B18" s="56" t="s">
        <v>16</v>
      </c>
      <c r="C18" s="56"/>
      <c r="D18" s="57">
        <f>SUM(D12:D17)</f>
        <v>0</v>
      </c>
      <c r="E18" s="57">
        <f t="shared" ref="E18:K18" si="2">SUM(E12:E17)</f>
        <v>0</v>
      </c>
      <c r="F18" s="57">
        <f t="shared" si="2"/>
        <v>125000</v>
      </c>
      <c r="G18" s="57">
        <f t="shared" si="2"/>
        <v>1000000</v>
      </c>
      <c r="H18" s="57">
        <f t="shared" si="2"/>
        <v>1250000</v>
      </c>
      <c r="I18" s="57">
        <f t="shared" si="2"/>
        <v>1175000</v>
      </c>
      <c r="J18" s="57">
        <f t="shared" si="2"/>
        <v>125000</v>
      </c>
      <c r="K18" s="69">
        <f t="shared" si="2"/>
        <v>0</v>
      </c>
      <c r="L18" s="59">
        <f t="shared" si="0"/>
        <v>3675000</v>
      </c>
    </row>
    <row r="19" spans="1:12" ht="16.5" customHeight="1" thickTop="1">
      <c r="A19" s="289" t="s">
        <v>96</v>
      </c>
      <c r="B19" s="55">
        <v>55700</v>
      </c>
      <c r="C19" s="55" t="s">
        <v>97</v>
      </c>
      <c r="D19" s="3">
        <f>'TOTAL DEVELOPMENT COSTS'!D19*0.25</f>
        <v>0</v>
      </c>
      <c r="E19" s="3">
        <f>'TOTAL DEVELOPMENT COSTS'!E19*0.25</f>
        <v>0</v>
      </c>
      <c r="F19" s="3">
        <f>'TOTAL DEVELOPMENT COSTS'!F19*0.25</f>
        <v>200000</v>
      </c>
      <c r="G19" s="3">
        <f>'TOTAL DEVELOPMENT COSTS'!G19*0.25</f>
        <v>250000</v>
      </c>
      <c r="H19" s="3">
        <f>'TOTAL DEVELOPMENT COSTS'!H19*0.25</f>
        <v>250000</v>
      </c>
      <c r="I19" s="3">
        <f>'TOTAL DEVELOPMENT COSTS'!I19*0.25</f>
        <v>0</v>
      </c>
      <c r="J19" s="3">
        <f>'TOTAL DEVELOPMENT COSTS'!J19*0.25</f>
        <v>0</v>
      </c>
      <c r="K19" s="3">
        <f>'TOTAL DEVELOPMENT COSTS'!K19*0.25</f>
        <v>0</v>
      </c>
      <c r="L19" s="181">
        <f t="shared" si="0"/>
        <v>700000</v>
      </c>
    </row>
    <row r="20" spans="1:12" ht="16.5" customHeight="1">
      <c r="A20" s="286"/>
      <c r="B20" s="55">
        <v>55710</v>
      </c>
      <c r="C20" s="55" t="s">
        <v>98</v>
      </c>
      <c r="D20" s="3">
        <f>'TOTAL DEVELOPMENT COSTS'!D20*0.25</f>
        <v>0</v>
      </c>
      <c r="E20" s="3">
        <f>'TOTAL DEVELOPMENT COSTS'!E20*0.25</f>
        <v>0</v>
      </c>
      <c r="F20" s="3">
        <f>'TOTAL DEVELOPMENT COSTS'!F20*0.25</f>
        <v>0</v>
      </c>
      <c r="G20" s="3">
        <f>'TOTAL DEVELOPMENT COSTS'!G20*0.25</f>
        <v>0</v>
      </c>
      <c r="H20" s="3">
        <f>'TOTAL DEVELOPMENT COSTS'!H20*0.25</f>
        <v>0</v>
      </c>
      <c r="I20" s="3">
        <f>'TOTAL DEVELOPMENT COSTS'!I20*0.25</f>
        <v>0</v>
      </c>
      <c r="J20" s="3">
        <f>'TOTAL DEVELOPMENT COSTS'!J20*0.25</f>
        <v>0</v>
      </c>
      <c r="K20" s="3">
        <f>'TOTAL DEVELOPMENT COSTS'!K20*0.25</f>
        <v>0</v>
      </c>
      <c r="L20" s="202"/>
    </row>
    <row r="21" spans="1:12" ht="15.75" customHeight="1">
      <c r="A21" s="286"/>
      <c r="B21" s="55">
        <v>55730</v>
      </c>
      <c r="C21" s="55" t="s">
        <v>99</v>
      </c>
      <c r="D21" s="3">
        <f>'TOTAL DEVELOPMENT COSTS'!D21*0.25</f>
        <v>0</v>
      </c>
      <c r="E21" s="3">
        <f>'TOTAL DEVELOPMENT COSTS'!E21*0.25</f>
        <v>0</v>
      </c>
      <c r="F21" s="3">
        <f>'TOTAL DEVELOPMENT COSTS'!F21*0.25</f>
        <v>0</v>
      </c>
      <c r="G21" s="3">
        <f>'TOTAL DEVELOPMENT COSTS'!G21*0.25</f>
        <v>0</v>
      </c>
      <c r="H21" s="3">
        <f>'TOTAL DEVELOPMENT COSTS'!H21*0.25</f>
        <v>0</v>
      </c>
      <c r="I21" s="3">
        <f>'TOTAL DEVELOPMENT COSTS'!I21*0.25</f>
        <v>0</v>
      </c>
      <c r="J21" s="3">
        <f>'TOTAL DEVELOPMENT COSTS'!J21*0.25</f>
        <v>0</v>
      </c>
      <c r="K21" s="3">
        <f>'TOTAL DEVELOPMENT COSTS'!K21*0.25</f>
        <v>0</v>
      </c>
      <c r="L21" s="180">
        <f t="shared" si="0"/>
        <v>0</v>
      </c>
    </row>
    <row r="22" spans="1:12" ht="16.5" customHeight="1" thickBot="1">
      <c r="A22" s="288"/>
      <c r="B22" s="56" t="s">
        <v>16</v>
      </c>
      <c r="C22" s="56"/>
      <c r="D22" s="57">
        <f>SUM(D19:D21)</f>
        <v>0</v>
      </c>
      <c r="E22" s="57">
        <f t="shared" ref="E22:K22" si="3">SUM(E19:E21)</f>
        <v>0</v>
      </c>
      <c r="F22" s="57">
        <f t="shared" si="3"/>
        <v>200000</v>
      </c>
      <c r="G22" s="57">
        <f t="shared" si="3"/>
        <v>250000</v>
      </c>
      <c r="H22" s="57">
        <f t="shared" ref="H22:J22" si="4">SUM(H19:H21)</f>
        <v>250000</v>
      </c>
      <c r="I22" s="57">
        <f t="shared" si="4"/>
        <v>0</v>
      </c>
      <c r="J22" s="57">
        <f t="shared" si="4"/>
        <v>0</v>
      </c>
      <c r="K22" s="69">
        <f t="shared" si="3"/>
        <v>0</v>
      </c>
      <c r="L22" s="59">
        <f t="shared" si="0"/>
        <v>700000</v>
      </c>
    </row>
    <row r="23" spans="1:12" ht="16.5" customHeight="1" thickTop="1" thickBot="1">
      <c r="A23" s="60" t="s">
        <v>17</v>
      </c>
      <c r="B23" s="61"/>
      <c r="C23" s="70"/>
      <c r="D23" s="29">
        <f t="shared" ref="D23:K23" si="5">D11+D18+D22</f>
        <v>0</v>
      </c>
      <c r="E23" s="29">
        <f t="shared" si="5"/>
        <v>0</v>
      </c>
      <c r="F23" s="29">
        <f t="shared" si="5"/>
        <v>325000</v>
      </c>
      <c r="G23" s="29">
        <f t="shared" si="5"/>
        <v>1250000</v>
      </c>
      <c r="H23" s="29">
        <f t="shared" ref="H23:J23" si="6">H11+H18+H22</f>
        <v>1500000</v>
      </c>
      <c r="I23" s="29">
        <f t="shared" si="6"/>
        <v>1175000</v>
      </c>
      <c r="J23" s="29">
        <f t="shared" si="6"/>
        <v>125000</v>
      </c>
      <c r="K23" s="29">
        <f t="shared" si="5"/>
        <v>0</v>
      </c>
      <c r="L23" s="29">
        <f t="shared" si="0"/>
        <v>4375000</v>
      </c>
    </row>
    <row r="24" spans="1:12" ht="3.95" customHeight="1" thickTop="1">
      <c r="A24" s="20"/>
      <c r="B24" s="20"/>
      <c r="C24" s="20"/>
      <c r="D24" s="71"/>
      <c r="E24" s="71"/>
      <c r="F24" s="71"/>
      <c r="G24" s="71"/>
      <c r="H24" s="71"/>
      <c r="I24" s="71"/>
      <c r="J24" s="71"/>
      <c r="K24" s="71"/>
      <c r="L24" s="71"/>
    </row>
    <row r="28" spans="1:12" ht="30.75" customHeight="1">
      <c r="A28" s="204" t="s">
        <v>113</v>
      </c>
      <c r="B28" s="279" t="s">
        <v>118</v>
      </c>
      <c r="C28" s="279"/>
      <c r="D28" s="279"/>
      <c r="E28" s="279"/>
      <c r="F28" s="279"/>
      <c r="G28" s="279"/>
      <c r="H28" s="279"/>
      <c r="I28" s="279"/>
      <c r="J28" s="279"/>
      <c r="K28" s="279"/>
      <c r="L28" s="279"/>
    </row>
    <row r="29" spans="1:12" ht="27.75" customHeight="1">
      <c r="A29" s="204" t="s">
        <v>114</v>
      </c>
      <c r="B29" s="279" t="s">
        <v>119</v>
      </c>
      <c r="C29" s="279"/>
      <c r="D29" s="279"/>
      <c r="E29" s="279"/>
      <c r="F29" s="279"/>
      <c r="G29" s="279"/>
      <c r="H29" s="279"/>
      <c r="I29" s="279"/>
      <c r="J29" s="279"/>
      <c r="K29" s="279"/>
      <c r="L29" s="279"/>
    </row>
    <row r="30" spans="1:12" ht="28.5" customHeight="1">
      <c r="A30" s="204" t="s">
        <v>115</v>
      </c>
      <c r="B30" s="279" t="s">
        <v>122</v>
      </c>
      <c r="C30" s="279"/>
      <c r="D30" s="279"/>
      <c r="E30" s="279"/>
      <c r="F30" s="279"/>
      <c r="G30" s="279"/>
      <c r="H30" s="279"/>
      <c r="I30" s="279"/>
      <c r="J30" s="279"/>
      <c r="K30" s="279"/>
      <c r="L30" s="279"/>
    </row>
    <row r="31" spans="1:12" ht="28.5" customHeight="1">
      <c r="A31" s="204" t="s">
        <v>116</v>
      </c>
      <c r="B31" s="279" t="s">
        <v>121</v>
      </c>
      <c r="C31" s="279"/>
      <c r="D31" s="279"/>
      <c r="E31" s="279"/>
      <c r="F31" s="279"/>
      <c r="G31" s="279"/>
      <c r="H31" s="279"/>
      <c r="I31" s="279"/>
      <c r="J31" s="279"/>
      <c r="K31" s="279"/>
      <c r="L31" s="279"/>
    </row>
    <row r="32" spans="1:12" ht="20.25" customHeight="1">
      <c r="A32" s="204" t="s">
        <v>117</v>
      </c>
      <c r="B32" s="279" t="s">
        <v>120</v>
      </c>
      <c r="C32" s="279"/>
      <c r="D32" s="279"/>
      <c r="E32" s="279"/>
      <c r="F32" s="279"/>
      <c r="G32" s="279"/>
      <c r="H32" s="279"/>
      <c r="I32" s="279"/>
      <c r="J32" s="279"/>
      <c r="K32" s="279"/>
      <c r="L32" s="279"/>
    </row>
    <row r="33" spans="1:2" ht="12">
      <c r="A33" s="204" t="s">
        <v>145</v>
      </c>
      <c r="B33" s="221" t="s">
        <v>144</v>
      </c>
    </row>
    <row r="34" spans="1:2" ht="12">
      <c r="B34" s="221" t="s">
        <v>147</v>
      </c>
    </row>
    <row r="35" spans="1:2" ht="12">
      <c r="B35" s="221"/>
    </row>
    <row r="36" spans="1:2" ht="15">
      <c r="B36" s="218" t="s">
        <v>143</v>
      </c>
    </row>
  </sheetData>
  <sheetProtection formatCells="0" formatColumns="0" formatRows="0" selectLockedCells="1"/>
  <mergeCells count="15">
    <mergeCell ref="A8:A11"/>
    <mergeCell ref="A12:A18"/>
    <mergeCell ref="A19:A22"/>
    <mergeCell ref="D2:I2"/>
    <mergeCell ref="D3:I3"/>
    <mergeCell ref="D4:I4"/>
    <mergeCell ref="A6:L6"/>
    <mergeCell ref="A2:C2"/>
    <mergeCell ref="A3:C3"/>
    <mergeCell ref="A4:C4"/>
    <mergeCell ref="B28:L28"/>
    <mergeCell ref="B29:L29"/>
    <mergeCell ref="B30:L30"/>
    <mergeCell ref="B31:L31"/>
    <mergeCell ref="B32:L32"/>
  </mergeCells>
  <phoneticPr fontId="0" type="noConversion"/>
  <printOptions horizontalCentered="1"/>
  <pageMargins left="0.75" right="0.75" top="1.26" bottom="0.65" header="0.5" footer="0.45"/>
  <pageSetup scale="76" orientation="landscape" r:id="rId1"/>
  <headerFooter alignWithMargins="0">
    <oddHeader>&amp;L&amp;G&amp;C&amp;"Verdana,Bold"&amp;10State of Connecticut
IT Investment Brief
 CAPITAL DEVELOPMENT COSTS</oddHeader>
    <oddFooter>&amp;L&amp;A&amp;Cv1.0&amp;RPage &amp;P</oddFooter>
  </headerFooter>
  <ignoredErrors>
    <ignoredError sqref="K8:K14 D8:D21 K16 K18:K21 F18:I18 F11:I11 E20:E21 F8 F10 E12 E14 E11 E16 E18 E17 E15 E8:E10 E19 E13 F12:F17 F19:F21 F9 G8:J10 G12:J14 G19:J21 G16:J16 G15 G17" unlockedFormula="1"/>
  </ignoredErrors>
  <legacyDrawingHF r:id="rId2"/>
</worksheet>
</file>

<file path=xl/worksheets/sheet5.xml><?xml version="1.0" encoding="utf-8"?>
<worksheet xmlns="http://schemas.openxmlformats.org/spreadsheetml/2006/main" xmlns:r="http://schemas.openxmlformats.org/officeDocument/2006/relationships">
  <sheetPr codeName="Sheet5">
    <pageSetUpPr fitToPage="1"/>
  </sheetPr>
  <dimension ref="A1:E67"/>
  <sheetViews>
    <sheetView showGridLines="0" zoomScaleNormal="100" zoomScaleSheetLayoutView="100" workbookViewId="0">
      <pane ySplit="7" topLeftCell="A8" activePane="bottomLeft" state="frozen"/>
      <selection pane="bottomLeft" activeCell="A9" sqref="A9:E9"/>
    </sheetView>
  </sheetViews>
  <sheetFormatPr defaultRowHeight="12.75"/>
  <cols>
    <col min="1" max="1" width="7.42578125" style="72" customWidth="1"/>
    <col min="2" max="2" width="9.28515625" style="72" customWidth="1"/>
    <col min="3" max="3" width="74.42578125" style="73" customWidth="1"/>
    <col min="4" max="4" width="17.5703125" style="73" customWidth="1"/>
    <col min="5" max="5" width="15.140625" style="73" customWidth="1"/>
    <col min="6" max="16384" width="9.140625" style="73"/>
  </cols>
  <sheetData>
    <row r="1" spans="1:5" ht="12" customHeight="1"/>
    <row r="2" spans="1:5" ht="16.5" customHeight="1">
      <c r="A2" s="327" t="s">
        <v>25</v>
      </c>
      <c r="B2" s="328"/>
      <c r="C2" s="320" t="str">
        <f>IF(ISBLANK('PROJECT ID|INSTRUCTIONS'!C3)," ",'PROJECT ID|INSTRUCTIONS'!C3)</f>
        <v>2013 DOCM1 416</v>
      </c>
      <c r="D2" s="320"/>
      <c r="E2" s="321"/>
    </row>
    <row r="3" spans="1:5" ht="16.5" customHeight="1">
      <c r="A3" s="329" t="s">
        <v>22</v>
      </c>
      <c r="B3" s="330"/>
      <c r="C3" s="322" t="str">
        <f>IF(ISBLANK('PROJECT ID|INSTRUCTIONS'!C4)," ",'PROJECT ID|INSTRUCTIONS'!C4)</f>
        <v>Offender Management Information System (OMIS)</v>
      </c>
      <c r="D3" s="322"/>
      <c r="E3" s="323"/>
    </row>
    <row r="4" spans="1:5" ht="16.5" customHeight="1">
      <c r="A4" s="331" t="s">
        <v>26</v>
      </c>
      <c r="B4" s="332"/>
      <c r="C4" s="324">
        <f>IF(ISBLANK('PROJECT ID|INSTRUCTIONS'!C5)," ",'PROJECT ID|INSTRUCTIONS'!C5)</f>
        <v>41298</v>
      </c>
      <c r="D4" s="324"/>
      <c r="E4" s="325"/>
    </row>
    <row r="5" spans="1:5" ht="12" customHeight="1"/>
    <row r="6" spans="1:5" ht="15.75">
      <c r="A6" s="308" t="s">
        <v>71</v>
      </c>
      <c r="B6" s="309"/>
      <c r="C6" s="309"/>
      <c r="D6" s="309"/>
      <c r="E6" s="310"/>
    </row>
    <row r="7" spans="1:5" ht="15.75" customHeight="1">
      <c r="A7" s="192" t="s">
        <v>44</v>
      </c>
      <c r="B7" s="185" t="s">
        <v>49</v>
      </c>
      <c r="C7" s="186" t="s">
        <v>83</v>
      </c>
      <c r="D7" s="186" t="s">
        <v>51</v>
      </c>
      <c r="E7" s="187" t="s">
        <v>43</v>
      </c>
    </row>
    <row r="8" spans="1:5" ht="3.75" customHeight="1">
      <c r="A8" s="190"/>
      <c r="B8" s="190"/>
      <c r="C8" s="191"/>
      <c r="D8" s="191"/>
      <c r="E8" s="191"/>
    </row>
    <row r="9" spans="1:5" ht="15">
      <c r="A9" s="311" t="str">
        <f>CONCATENATE("FY ",Settings!$C$1-1)</f>
        <v>FY 2012</v>
      </c>
      <c r="B9" s="312"/>
      <c r="C9" s="312"/>
      <c r="D9" s="312"/>
      <c r="E9" s="313"/>
    </row>
    <row r="10" spans="1:5">
      <c r="A10" s="127">
        <v>2011</v>
      </c>
      <c r="B10" s="128">
        <v>1</v>
      </c>
      <c r="C10" s="171"/>
      <c r="D10" s="129"/>
      <c r="E10" s="130" t="s">
        <v>57</v>
      </c>
    </row>
    <row r="11" spans="1:5">
      <c r="A11" s="131">
        <v>2011</v>
      </c>
      <c r="B11" s="132">
        <v>2</v>
      </c>
      <c r="C11" s="172"/>
      <c r="D11" s="134"/>
      <c r="E11" s="135" t="s">
        <v>57</v>
      </c>
    </row>
    <row r="12" spans="1:5">
      <c r="A12" s="131">
        <v>2011</v>
      </c>
      <c r="B12" s="132">
        <v>3</v>
      </c>
      <c r="C12" s="173"/>
      <c r="D12" s="134"/>
      <c r="E12" s="135" t="s">
        <v>57</v>
      </c>
    </row>
    <row r="13" spans="1:5">
      <c r="A13" s="131">
        <v>2011</v>
      </c>
      <c r="B13" s="132">
        <v>4</v>
      </c>
      <c r="C13" s="173"/>
      <c r="D13" s="134"/>
      <c r="E13" s="135" t="s">
        <v>57</v>
      </c>
    </row>
    <row r="14" spans="1:5">
      <c r="A14" s="131">
        <v>2011</v>
      </c>
      <c r="B14" s="132">
        <v>5</v>
      </c>
      <c r="C14" s="173"/>
      <c r="D14" s="134"/>
      <c r="E14" s="135" t="s">
        <v>57</v>
      </c>
    </row>
    <row r="15" spans="1:5">
      <c r="A15" s="131">
        <v>2011</v>
      </c>
      <c r="B15" s="132">
        <v>6</v>
      </c>
      <c r="C15" s="173"/>
      <c r="D15" s="134"/>
      <c r="E15" s="135" t="s">
        <v>57</v>
      </c>
    </row>
    <row r="16" spans="1:5">
      <c r="A16" s="131">
        <v>2011</v>
      </c>
      <c r="B16" s="132">
        <v>7</v>
      </c>
      <c r="C16" s="173"/>
      <c r="D16" s="134"/>
      <c r="E16" s="135" t="s">
        <v>57</v>
      </c>
    </row>
    <row r="17" spans="1:5">
      <c r="A17" s="131">
        <v>2011</v>
      </c>
      <c r="B17" s="132">
        <v>8</v>
      </c>
      <c r="C17" s="173"/>
      <c r="D17" s="134"/>
      <c r="E17" s="135" t="s">
        <v>57</v>
      </c>
    </row>
    <row r="18" spans="1:5">
      <c r="A18" s="131">
        <v>2011</v>
      </c>
      <c r="B18" s="132">
        <v>9</v>
      </c>
      <c r="C18" s="173"/>
      <c r="D18" s="134"/>
      <c r="E18" s="135" t="s">
        <v>57</v>
      </c>
    </row>
    <row r="19" spans="1:5">
      <c r="A19" s="137">
        <v>2011</v>
      </c>
      <c r="B19" s="138">
        <v>10</v>
      </c>
      <c r="C19" s="174"/>
      <c r="D19" s="139"/>
      <c r="E19" s="140" t="s">
        <v>57</v>
      </c>
    </row>
    <row r="20" spans="1:5" ht="15">
      <c r="A20" s="314" t="str">
        <f>CONCATENATE("FY ",Settings!$C$1)</f>
        <v>FY 2013</v>
      </c>
      <c r="B20" s="315"/>
      <c r="C20" s="315"/>
      <c r="D20" s="315"/>
      <c r="E20" s="316"/>
    </row>
    <row r="21" spans="1:5">
      <c r="A21" s="127">
        <v>2012</v>
      </c>
      <c r="B21" s="128">
        <v>1</v>
      </c>
      <c r="C21" s="141"/>
      <c r="D21" s="165"/>
      <c r="E21" s="142" t="s">
        <v>76</v>
      </c>
    </row>
    <row r="22" spans="1:5">
      <c r="A22" s="131">
        <v>2012</v>
      </c>
      <c r="B22" s="132">
        <v>2</v>
      </c>
      <c r="C22" s="133"/>
      <c r="D22" s="166"/>
      <c r="E22" s="143" t="s">
        <v>76</v>
      </c>
    </row>
    <row r="23" spans="1:5">
      <c r="A23" s="131">
        <v>2012</v>
      </c>
      <c r="B23" s="132">
        <v>3</v>
      </c>
      <c r="C23" s="136"/>
      <c r="D23" s="166"/>
      <c r="E23" s="143" t="s">
        <v>76</v>
      </c>
    </row>
    <row r="24" spans="1:5">
      <c r="A24" s="131">
        <v>2012</v>
      </c>
      <c r="B24" s="132">
        <v>4</v>
      </c>
      <c r="C24" s="144"/>
      <c r="D24" s="166"/>
      <c r="E24" s="143" t="s">
        <v>76</v>
      </c>
    </row>
    <row r="25" spans="1:5">
      <c r="A25" s="131">
        <v>2012</v>
      </c>
      <c r="B25" s="132">
        <v>5</v>
      </c>
      <c r="C25" s="136"/>
      <c r="D25" s="166"/>
      <c r="E25" s="143" t="s">
        <v>76</v>
      </c>
    </row>
    <row r="26" spans="1:5">
      <c r="A26" s="131">
        <v>2012</v>
      </c>
      <c r="B26" s="132">
        <v>6</v>
      </c>
      <c r="C26" s="136"/>
      <c r="D26" s="166"/>
      <c r="E26" s="143" t="s">
        <v>76</v>
      </c>
    </row>
    <row r="27" spans="1:5">
      <c r="A27" s="131">
        <v>2012</v>
      </c>
      <c r="B27" s="132">
        <v>7</v>
      </c>
      <c r="C27" s="136"/>
      <c r="D27" s="166"/>
      <c r="E27" s="143" t="s">
        <v>76</v>
      </c>
    </row>
    <row r="28" spans="1:5">
      <c r="A28" s="131">
        <v>2012</v>
      </c>
      <c r="B28" s="132">
        <v>8</v>
      </c>
      <c r="C28" s="136"/>
      <c r="D28" s="166"/>
      <c r="E28" s="143" t="s">
        <v>76</v>
      </c>
    </row>
    <row r="29" spans="1:5">
      <c r="A29" s="131">
        <v>2012</v>
      </c>
      <c r="B29" s="132">
        <v>9</v>
      </c>
      <c r="C29" s="136"/>
      <c r="D29" s="166"/>
      <c r="E29" s="143" t="s">
        <v>76</v>
      </c>
    </row>
    <row r="30" spans="1:5">
      <c r="A30" s="131">
        <v>2012</v>
      </c>
      <c r="B30" s="132">
        <v>10</v>
      </c>
      <c r="C30" s="136"/>
      <c r="D30" s="166"/>
      <c r="E30" s="143" t="s">
        <v>76</v>
      </c>
    </row>
    <row r="31" spans="1:5">
      <c r="A31" s="131">
        <v>2012</v>
      </c>
      <c r="B31" s="132">
        <v>11</v>
      </c>
      <c r="C31" s="144"/>
      <c r="D31" s="166"/>
      <c r="E31" s="143" t="s">
        <v>76</v>
      </c>
    </row>
    <row r="32" spans="1:5">
      <c r="A32" s="131">
        <v>2012</v>
      </c>
      <c r="B32" s="132">
        <v>12</v>
      </c>
      <c r="C32" s="144"/>
      <c r="D32" s="166"/>
      <c r="E32" s="143" t="s">
        <v>76</v>
      </c>
    </row>
    <row r="33" spans="1:5">
      <c r="A33" s="131">
        <v>2012</v>
      </c>
      <c r="B33" s="132">
        <v>13</v>
      </c>
      <c r="C33" s="144"/>
      <c r="D33" s="166"/>
      <c r="E33" s="143" t="s">
        <v>76</v>
      </c>
    </row>
    <row r="34" spans="1:5">
      <c r="A34" s="131">
        <v>2012</v>
      </c>
      <c r="B34" s="132">
        <v>14</v>
      </c>
      <c r="C34" s="144"/>
      <c r="D34" s="166"/>
      <c r="E34" s="143" t="s">
        <v>76</v>
      </c>
    </row>
    <row r="35" spans="1:5" ht="13.5" thickBot="1">
      <c r="A35" s="145">
        <v>2012</v>
      </c>
      <c r="B35" s="146">
        <v>15</v>
      </c>
      <c r="C35" s="147"/>
      <c r="D35" s="167"/>
      <c r="E35" s="148" t="s">
        <v>76</v>
      </c>
    </row>
    <row r="36" spans="1:5" ht="14.25" thickTop="1" thickBot="1">
      <c r="A36" s="326" t="s">
        <v>39</v>
      </c>
      <c r="B36" s="326"/>
      <c r="C36" s="326"/>
      <c r="D36" s="188">
        <f>SUM(D21:D35)</f>
        <v>0</v>
      </c>
      <c r="E36" s="74"/>
    </row>
    <row r="37" spans="1:5" ht="15.75" customHeight="1" thickTop="1">
      <c r="A37" s="307" t="str">
        <f>CONCATENATE("FY ",Settings!$C$1+1, "+")</f>
        <v>FY 2014+</v>
      </c>
      <c r="B37" s="307"/>
      <c r="C37" s="307"/>
      <c r="D37" s="307"/>
      <c r="E37" s="307"/>
    </row>
    <row r="38" spans="1:5">
      <c r="A38" s="149">
        <v>2013</v>
      </c>
      <c r="B38" s="150">
        <v>1</v>
      </c>
      <c r="C38" s="151"/>
      <c r="D38" s="168"/>
      <c r="E38" s="142" t="s">
        <v>76</v>
      </c>
    </row>
    <row r="39" spans="1:5">
      <c r="A39" s="152">
        <v>2013</v>
      </c>
      <c r="B39" s="153">
        <v>2</v>
      </c>
      <c r="C39" s="144"/>
      <c r="D39" s="169"/>
      <c r="E39" s="143" t="s">
        <v>76</v>
      </c>
    </row>
    <row r="40" spans="1:5">
      <c r="A40" s="152">
        <v>2013</v>
      </c>
      <c r="B40" s="153">
        <v>3</v>
      </c>
      <c r="C40" s="136"/>
      <c r="D40" s="169"/>
      <c r="E40" s="143" t="s">
        <v>76</v>
      </c>
    </row>
    <row r="41" spans="1:5">
      <c r="A41" s="152">
        <v>2013</v>
      </c>
      <c r="B41" s="153">
        <v>4</v>
      </c>
      <c r="C41" s="144"/>
      <c r="D41" s="169"/>
      <c r="E41" s="143" t="s">
        <v>76</v>
      </c>
    </row>
    <row r="42" spans="1:5">
      <c r="A42" s="152">
        <v>2013</v>
      </c>
      <c r="B42" s="153">
        <v>5</v>
      </c>
      <c r="C42" s="133"/>
      <c r="D42" s="169"/>
      <c r="E42" s="143" t="s">
        <v>76</v>
      </c>
    </row>
    <row r="43" spans="1:5">
      <c r="A43" s="152">
        <v>2013</v>
      </c>
      <c r="B43" s="153">
        <v>6</v>
      </c>
      <c r="C43" s="136"/>
      <c r="D43" s="169"/>
      <c r="E43" s="143" t="s">
        <v>76</v>
      </c>
    </row>
    <row r="44" spans="1:5">
      <c r="A44" s="152">
        <v>2013</v>
      </c>
      <c r="B44" s="153">
        <v>7</v>
      </c>
      <c r="C44" s="154"/>
      <c r="D44" s="169"/>
      <c r="E44" s="143" t="s">
        <v>76</v>
      </c>
    </row>
    <row r="45" spans="1:5">
      <c r="A45" s="152">
        <v>2014</v>
      </c>
      <c r="B45" s="153">
        <v>1</v>
      </c>
      <c r="C45" s="154"/>
      <c r="D45" s="169"/>
      <c r="E45" s="143" t="s">
        <v>76</v>
      </c>
    </row>
    <row r="46" spans="1:5">
      <c r="A46" s="152">
        <v>2014</v>
      </c>
      <c r="B46" s="153">
        <v>2</v>
      </c>
      <c r="C46" s="154"/>
      <c r="D46" s="169"/>
      <c r="E46" s="143" t="s">
        <v>76</v>
      </c>
    </row>
    <row r="47" spans="1:5">
      <c r="A47" s="152">
        <v>2014</v>
      </c>
      <c r="B47" s="153">
        <v>3</v>
      </c>
      <c r="C47" s="154"/>
      <c r="D47" s="169"/>
      <c r="E47" s="143" t="s">
        <v>76</v>
      </c>
    </row>
    <row r="48" spans="1:5">
      <c r="A48" s="152">
        <v>2014</v>
      </c>
      <c r="B48" s="153">
        <v>4</v>
      </c>
      <c r="C48" s="154"/>
      <c r="D48" s="169"/>
      <c r="E48" s="143" t="s">
        <v>76</v>
      </c>
    </row>
    <row r="49" spans="1:5">
      <c r="A49" s="152">
        <v>2014</v>
      </c>
      <c r="B49" s="153">
        <v>5</v>
      </c>
      <c r="C49" s="154"/>
      <c r="D49" s="169"/>
      <c r="E49" s="143" t="s">
        <v>76</v>
      </c>
    </row>
    <row r="50" spans="1:5">
      <c r="A50" s="152">
        <v>2014</v>
      </c>
      <c r="B50" s="153">
        <v>6</v>
      </c>
      <c r="C50" s="154"/>
      <c r="D50" s="169"/>
      <c r="E50" s="143" t="s">
        <v>76</v>
      </c>
    </row>
    <row r="51" spans="1:5">
      <c r="A51" s="152">
        <v>2014</v>
      </c>
      <c r="B51" s="153">
        <v>7</v>
      </c>
      <c r="C51" s="154"/>
      <c r="D51" s="169"/>
      <c r="E51" s="143" t="s">
        <v>76</v>
      </c>
    </row>
    <row r="52" spans="1:5">
      <c r="A52" s="152">
        <v>2015</v>
      </c>
      <c r="B52" s="153">
        <v>1</v>
      </c>
      <c r="C52" s="154"/>
      <c r="D52" s="169"/>
      <c r="E52" s="143" t="s">
        <v>76</v>
      </c>
    </row>
    <row r="53" spans="1:5">
      <c r="A53" s="152">
        <v>2015</v>
      </c>
      <c r="B53" s="153">
        <v>2</v>
      </c>
      <c r="C53" s="154"/>
      <c r="D53" s="169"/>
      <c r="E53" s="143" t="s">
        <v>76</v>
      </c>
    </row>
    <row r="54" spans="1:5">
      <c r="A54" s="152">
        <v>2015</v>
      </c>
      <c r="B54" s="153">
        <v>3</v>
      </c>
      <c r="C54" s="154"/>
      <c r="D54" s="169"/>
      <c r="E54" s="143" t="s">
        <v>76</v>
      </c>
    </row>
    <row r="55" spans="1:5">
      <c r="A55" s="152">
        <v>2015</v>
      </c>
      <c r="B55" s="153">
        <v>4</v>
      </c>
      <c r="C55" s="154"/>
      <c r="D55" s="169"/>
      <c r="E55" s="143" t="s">
        <v>76</v>
      </c>
    </row>
    <row r="56" spans="1:5">
      <c r="A56" s="152">
        <v>2015</v>
      </c>
      <c r="B56" s="153">
        <v>5</v>
      </c>
      <c r="C56" s="154"/>
      <c r="D56" s="169"/>
      <c r="E56" s="143" t="s">
        <v>76</v>
      </c>
    </row>
    <row r="57" spans="1:5">
      <c r="A57" s="152">
        <v>2015</v>
      </c>
      <c r="B57" s="153">
        <v>6</v>
      </c>
      <c r="C57" s="154"/>
      <c r="D57" s="169"/>
      <c r="E57" s="143" t="s">
        <v>76</v>
      </c>
    </row>
    <row r="58" spans="1:5">
      <c r="A58" s="152">
        <v>2015</v>
      </c>
      <c r="B58" s="153">
        <v>7</v>
      </c>
      <c r="C58" s="154"/>
      <c r="D58" s="169"/>
      <c r="E58" s="143" t="s">
        <v>76</v>
      </c>
    </row>
    <row r="59" spans="1:5">
      <c r="A59" s="152">
        <v>2016</v>
      </c>
      <c r="B59" s="153">
        <v>1</v>
      </c>
      <c r="C59" s="154"/>
      <c r="D59" s="169"/>
      <c r="E59" s="143" t="s">
        <v>76</v>
      </c>
    </row>
    <row r="60" spans="1:5">
      <c r="A60" s="152">
        <v>2016</v>
      </c>
      <c r="B60" s="153">
        <v>2</v>
      </c>
      <c r="C60" s="154"/>
      <c r="D60" s="169"/>
      <c r="E60" s="143" t="s">
        <v>76</v>
      </c>
    </row>
    <row r="61" spans="1:5">
      <c r="A61" s="152">
        <v>2016</v>
      </c>
      <c r="B61" s="153">
        <v>3</v>
      </c>
      <c r="C61" s="154"/>
      <c r="D61" s="169"/>
      <c r="E61" s="143" t="s">
        <v>76</v>
      </c>
    </row>
    <row r="62" spans="1:5">
      <c r="A62" s="152">
        <v>2016</v>
      </c>
      <c r="B62" s="153">
        <v>4</v>
      </c>
      <c r="C62" s="154"/>
      <c r="D62" s="169"/>
      <c r="E62" s="143" t="s">
        <v>76</v>
      </c>
    </row>
    <row r="63" spans="1:5">
      <c r="A63" s="152">
        <v>2016</v>
      </c>
      <c r="B63" s="153">
        <v>5</v>
      </c>
      <c r="C63" s="154"/>
      <c r="D63" s="169"/>
      <c r="E63" s="143" t="s">
        <v>76</v>
      </c>
    </row>
    <row r="64" spans="1:5">
      <c r="A64" s="152">
        <v>2016</v>
      </c>
      <c r="B64" s="153">
        <v>6</v>
      </c>
      <c r="C64" s="154"/>
      <c r="D64" s="169"/>
      <c r="E64" s="143" t="s">
        <v>76</v>
      </c>
    </row>
    <row r="65" spans="1:5" ht="13.5" thickBot="1">
      <c r="A65" s="155">
        <v>2016</v>
      </c>
      <c r="B65" s="156">
        <v>7</v>
      </c>
      <c r="C65" s="157"/>
      <c r="D65" s="170"/>
      <c r="E65" s="148" t="s">
        <v>76</v>
      </c>
    </row>
    <row r="66" spans="1:5" ht="16.5" customHeight="1" thickTop="1" thickBot="1">
      <c r="A66" s="317" t="s">
        <v>39</v>
      </c>
      <c r="B66" s="318"/>
      <c r="C66" s="319"/>
      <c r="D66" s="188">
        <f>SUM(D38:D65)</f>
        <v>0</v>
      </c>
      <c r="E66" s="74"/>
    </row>
    <row r="67" spans="1:5" ht="13.5" thickTop="1"/>
  </sheetData>
  <sheetProtection formatCells="0" formatColumns="0" formatRows="0" selectLockedCells="1"/>
  <mergeCells count="12">
    <mergeCell ref="C2:E2"/>
    <mergeCell ref="C3:E3"/>
    <mergeCell ref="C4:E4"/>
    <mergeCell ref="A36:C36"/>
    <mergeCell ref="A2:B2"/>
    <mergeCell ref="A3:B3"/>
    <mergeCell ref="A4:B4"/>
    <mergeCell ref="A37:E37"/>
    <mergeCell ref="A6:E6"/>
    <mergeCell ref="A9:E9"/>
    <mergeCell ref="A20:E20"/>
    <mergeCell ref="A66:C66"/>
  </mergeCells>
  <phoneticPr fontId="32" type="noConversion"/>
  <dataValidations count="1">
    <dataValidation type="list" allowBlank="1" showInputMessage="1" showErrorMessage="1" sqref="E38:E65 E10:E19 E21:E35">
      <formula1>"Select…,Not Started, Done, In Process, Deferred, Canceled"</formula1>
    </dataValidation>
  </dataValidations>
  <printOptions horizontalCentered="1"/>
  <pageMargins left="0.75" right="0.75" top="1.2" bottom="0.65" header="0.5" footer="0.5"/>
  <pageSetup fitToHeight="0" orientation="landscape" r:id="rId1"/>
  <headerFooter alignWithMargins="0">
    <oddHeader>&amp;L&amp;G&amp;C&amp;"Verdana,Bold"&amp;10Commonwealth of Massachusetts
Investment Brief for IT Project
OBJECTIVES&amp;R&amp;G</oddHeader>
    <oddFooter>&amp;L&amp;A&amp;Cv1.0&amp;RPage &amp;P</oddFooter>
  </headerFooter>
  <rowBreaks count="1" manualBreakCount="1">
    <brk id="36" max="4" man="1"/>
  </rowBreaks>
  <legacyDrawingHF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O43"/>
  <sheetViews>
    <sheetView showGridLines="0" topLeftCell="A4" zoomScaleNormal="100" workbookViewId="0">
      <selection activeCell="C45" sqref="C45"/>
    </sheetView>
  </sheetViews>
  <sheetFormatPr defaultRowHeight="12"/>
  <cols>
    <col min="1" max="2" width="10.7109375" style="18" customWidth="1"/>
    <col min="3" max="3" width="29.7109375" style="18" customWidth="1"/>
    <col min="4" max="5" width="12.7109375" style="18" customWidth="1"/>
    <col min="6" max="6" width="13.140625" style="18" customWidth="1"/>
    <col min="7" max="10" width="12.7109375" style="18" customWidth="1"/>
    <col min="11" max="11" width="11.85546875" style="18" customWidth="1"/>
    <col min="12" max="12" width="1.140625" style="18" customWidth="1"/>
    <col min="13" max="15" width="12.7109375" style="18" customWidth="1"/>
    <col min="16" max="16384" width="9.140625" style="18"/>
  </cols>
  <sheetData>
    <row r="1" spans="1:15" ht="12" customHeight="1"/>
    <row r="2" spans="1:15" s="62" customFormat="1" ht="16.5" customHeight="1">
      <c r="A2" s="263" t="s">
        <v>25</v>
      </c>
      <c r="B2" s="333"/>
      <c r="C2" s="264"/>
      <c r="D2" s="269" t="str">
        <f>IF(ISBLANK('PROJECT ID|INSTRUCTIONS'!C3)," ",'PROJECT ID|INSTRUCTIONS'!C3)</f>
        <v>2013 DOCM1 416</v>
      </c>
      <c r="E2" s="270"/>
      <c r="F2" s="270"/>
      <c r="G2" s="270"/>
      <c r="H2" s="270"/>
      <c r="I2" s="270"/>
      <c r="J2" s="270"/>
      <c r="K2" s="271"/>
    </row>
    <row r="3" spans="1:15" s="62" customFormat="1" ht="16.5" customHeight="1">
      <c r="A3" s="265" t="s">
        <v>22</v>
      </c>
      <c r="B3" s="294"/>
      <c r="C3" s="266"/>
      <c r="D3" s="272" t="str">
        <f>IF(ISBLANK('PROJECT ID|INSTRUCTIONS'!C4)," ",'PROJECT ID|INSTRUCTIONS'!C4)</f>
        <v>Offender Management Information System (OMIS)</v>
      </c>
      <c r="E3" s="273"/>
      <c r="F3" s="273"/>
      <c r="G3" s="273"/>
      <c r="H3" s="273"/>
      <c r="I3" s="273"/>
      <c r="J3" s="273"/>
      <c r="K3" s="274"/>
    </row>
    <row r="4" spans="1:15" s="62" customFormat="1" ht="16.5" customHeight="1">
      <c r="A4" s="267" t="s">
        <v>26</v>
      </c>
      <c r="B4" s="334"/>
      <c r="C4" s="268"/>
      <c r="D4" s="275">
        <f>IF(ISBLANK('PROJECT ID|INSTRUCTIONS'!C5)," ",'PROJECT ID|INSTRUCTIONS'!C5)</f>
        <v>41298</v>
      </c>
      <c r="E4" s="276"/>
      <c r="F4" s="276"/>
      <c r="G4" s="276"/>
      <c r="H4" s="276"/>
      <c r="I4" s="276"/>
      <c r="J4" s="276"/>
      <c r="K4" s="277"/>
    </row>
    <row r="5" spans="1:15" s="48" customFormat="1" ht="12" customHeight="1"/>
    <row r="6" spans="1:15" ht="16.5" customHeight="1">
      <c r="A6" s="338" t="s">
        <v>52</v>
      </c>
      <c r="B6" s="338"/>
      <c r="C6" s="338"/>
      <c r="D6" s="338"/>
      <c r="E6" s="338"/>
      <c r="F6" s="92">
        <v>2015</v>
      </c>
      <c r="G6" s="48"/>
      <c r="H6" s="75"/>
      <c r="I6" s="48"/>
      <c r="J6" s="48"/>
      <c r="K6" s="48"/>
    </row>
    <row r="7" spans="1:15" ht="16.5" customHeight="1">
      <c r="A7" s="338" t="s">
        <v>53</v>
      </c>
      <c r="B7" s="338"/>
      <c r="C7" s="338"/>
      <c r="D7" s="338"/>
      <c r="E7" s="338"/>
      <c r="F7" s="93">
        <v>2016</v>
      </c>
      <c r="G7" s="48"/>
      <c r="H7" s="48"/>
      <c r="I7" s="48"/>
      <c r="J7" s="48"/>
      <c r="K7" s="48"/>
    </row>
    <row r="8" spans="1:15" ht="12" customHeight="1">
      <c r="A8" s="48"/>
      <c r="B8" s="48"/>
      <c r="C8" s="48"/>
      <c r="D8" s="48"/>
      <c r="E8" s="48"/>
      <c r="F8" s="48"/>
      <c r="G8" s="48"/>
      <c r="H8" s="48"/>
      <c r="I8" s="48"/>
      <c r="J8" s="48"/>
      <c r="K8" s="48"/>
    </row>
    <row r="9" spans="1:15" ht="31.5" customHeight="1">
      <c r="A9" s="304" t="s">
        <v>28</v>
      </c>
      <c r="B9" s="305"/>
      <c r="C9" s="305"/>
      <c r="D9" s="305"/>
      <c r="E9" s="305"/>
      <c r="F9" s="305"/>
      <c r="G9" s="305"/>
      <c r="H9" s="305"/>
      <c r="I9" s="305"/>
      <c r="J9" s="305"/>
      <c r="K9" s="306"/>
      <c r="M9" s="335" t="s">
        <v>70</v>
      </c>
      <c r="N9" s="336"/>
      <c r="O9" s="337"/>
    </row>
    <row r="10" spans="1:15" ht="12.75">
      <c r="A10" s="76"/>
      <c r="B10" s="77"/>
      <c r="C10" s="78"/>
      <c r="D10" s="79" t="s">
        <v>18</v>
      </c>
      <c r="E10" s="79" t="s">
        <v>19</v>
      </c>
      <c r="F10" s="80" t="str">
        <f>IF(OR(ISBLANK($F$7),ISBLANK($F$6)),"(c)",IF($F$7-$F$6&gt;1,"(c)",""))</f>
        <v/>
      </c>
      <c r="G10" s="80" t="str">
        <f>IF(OR(ISBLANK($F$7),ISBLANK($F$6)),"(d)",IF($F$7-$F$6&gt;2,"(d)",""))</f>
        <v/>
      </c>
      <c r="H10" s="80" t="str">
        <f>IF(OR(ISBLANK($F$7),ISBLANK($F$6)),"(e)",IF($F$7-$F$6&gt;3,"(e)",""))</f>
        <v/>
      </c>
      <c r="I10" s="80" t="str">
        <f>IF(OR(ISBLANK($F$7),ISBLANK($F$6)),"(f)",IF($F$7-$F$6&gt;4,"(f)",""))</f>
        <v/>
      </c>
      <c r="J10" s="80" t="str">
        <f>IF(OR(ISBLANK($F$7),ISBLANK($F$6)),"(g)",IF($F$7-$F$6&gt;5,"(g)",""))</f>
        <v/>
      </c>
      <c r="K10" s="81" t="str">
        <f>IF(OR(ISBLANK($F$7),ISBLANK($F$6)),"(h)",IF($F$7-$F$6&gt;5,"(h)",IF($F$7-$F$6&lt;1,"(c)",CHOOSE($F$7-$F$6,"(c)","(d)","(e)","(f)","(g)"))))</f>
        <v>(c)</v>
      </c>
      <c r="M10" s="82" t="s">
        <v>63</v>
      </c>
      <c r="N10" s="79" t="s">
        <v>64</v>
      </c>
      <c r="O10" s="83" t="s">
        <v>65</v>
      </c>
    </row>
    <row r="11" spans="1:15" ht="37.5" customHeight="1">
      <c r="A11" s="84"/>
      <c r="B11" s="85" t="s">
        <v>14</v>
      </c>
      <c r="C11" s="85" t="s">
        <v>15</v>
      </c>
      <c r="D11" s="86" t="s">
        <v>58</v>
      </c>
      <c r="E11" s="86" t="str">
        <f>CONCATENATE("Transition FY"&amp;IF(ISBLANK($F$6),1,RIGHT($F$6,2))&amp;" Support Costs")</f>
        <v>Transition FY15 Support Costs</v>
      </c>
      <c r="F11" s="86" t="str">
        <f>IF(ISBLANK($F$7),CONCATENATE("Transition FY"&amp;IF(ISBLANK($F$6),2,RIGHT($F$6,2)+1)&amp;" Support Costs"),IF(ISBLANK($F$6),"Transition FY2 Support Costs",IF($F$7-$F$6&gt;1,CONCATENATE("Transition FY"&amp;RIGHT($F$6,2)+1&amp;" Support Costs"),"")))</f>
        <v/>
      </c>
      <c r="G11" s="86" t="str">
        <f>IF(ISBLANK($F$7),CONCATENATE("Transition FY"&amp;IF(ISBLANK($F$6),3,RIGHT($F$6,2)+2)&amp;" Support Costs"),IF(ISBLANK($F$6),"Transition FY3 Support Costs",IF($F$7-$F$6&gt;2,CONCATENATE("Transition FY"&amp;RIGHT($F$6,2)+2&amp;" Support Costs"),"")))</f>
        <v/>
      </c>
      <c r="H11" s="86" t="str">
        <f>IF(ISBLANK($F$7),CONCATENATE("Transition FY"&amp;IF(ISBLANK($F$6),4,RIGHT($F$6,2)+3)&amp;" Support Costs"),IF(ISBLANK($F$6),"Transition FY4 Support Costs",IF($F$7-$F$6&gt;3,CONCATENATE("Transition FY"&amp;RIGHT($F$6,2)+3&amp;" Support Costs"),"")))</f>
        <v/>
      </c>
      <c r="I11" s="86" t="str">
        <f>IF(ISBLANK($F$7),CONCATENATE("Transition FY"&amp;IF(ISBLANK($F$6),5,RIGHT($F$6,2)+4)&amp;" Support Costs"),IF(ISBLANK($F$6),"Transition FY5 Support Costs",IF($F$7-$F$6&gt;4,CONCATENATE("Transition FY"&amp;RIGHT($F$6,2)+4&amp;" Support Costs"),"")))</f>
        <v/>
      </c>
      <c r="J11" s="86" t="str">
        <f>IF(ISBLANK($F$7),CONCATENATE("Transition FY"&amp;IF(ISBLANK($F$6),6,RIGHT($F$6,2)+5)&amp;" Support Costs"),IF(ISBLANK($F$6),"Transition FY6 Support Costs",IF($F$7-$F$6&gt;5,CONCATENATE("Transition FY"&amp;RIGHT($F$6,2)+5&amp;" Support Costs"),"")))</f>
        <v/>
      </c>
      <c r="K11" s="87" t="str">
        <f>CONCATENATE("Steady State "&amp;IF(ISBLANK($F$7),"","FY" &amp; RIGHT($F$7,2))&amp;" Support Costs")</f>
        <v>Steady State FY16 Support Costs</v>
      </c>
      <c r="L11" s="88"/>
      <c r="M11" s="89" t="s">
        <v>61</v>
      </c>
      <c r="N11" s="80" t="s">
        <v>72</v>
      </c>
      <c r="O11" s="81" t="s">
        <v>62</v>
      </c>
    </row>
    <row r="12" spans="1:15" ht="16.5" customHeight="1">
      <c r="A12" s="286" t="s">
        <v>86</v>
      </c>
      <c r="B12" s="55">
        <v>50110</v>
      </c>
      <c r="C12" s="55" t="s">
        <v>87</v>
      </c>
      <c r="D12" s="3"/>
      <c r="E12" s="3"/>
      <c r="F12" s="3"/>
      <c r="G12" s="3"/>
      <c r="H12" s="3"/>
      <c r="I12" s="3"/>
      <c r="J12" s="3"/>
      <c r="K12" s="42"/>
      <c r="L12" s="90"/>
      <c r="M12" s="43"/>
      <c r="N12" s="39"/>
      <c r="O12" s="175">
        <f>M12*N12</f>
        <v>0</v>
      </c>
    </row>
    <row r="13" spans="1:15" ht="16.5" customHeight="1">
      <c r="A13" s="287"/>
      <c r="B13" s="55">
        <v>50130</v>
      </c>
      <c r="C13" s="55" t="s">
        <v>88</v>
      </c>
      <c r="D13" s="1"/>
      <c r="E13" s="1"/>
      <c r="F13" s="1"/>
      <c r="G13" s="1"/>
      <c r="H13" s="1"/>
      <c r="I13" s="1"/>
      <c r="J13" s="1"/>
      <c r="K13" s="40"/>
      <c r="M13" s="44"/>
      <c r="N13" s="37"/>
      <c r="O13" s="175">
        <f>M13*N13</f>
        <v>0</v>
      </c>
    </row>
    <row r="14" spans="1:15" ht="16.5" customHeight="1">
      <c r="A14" s="287"/>
      <c r="B14" s="55">
        <v>50170</v>
      </c>
      <c r="C14" s="55" t="s">
        <v>89</v>
      </c>
      <c r="D14" s="2"/>
      <c r="E14" s="2"/>
      <c r="F14" s="2"/>
      <c r="G14" s="2"/>
      <c r="H14" s="2"/>
      <c r="I14" s="2"/>
      <c r="J14" s="2"/>
      <c r="K14" s="41"/>
      <c r="M14" s="45"/>
      <c r="N14" s="38"/>
      <c r="O14" s="175">
        <f>M14*N14</f>
        <v>0</v>
      </c>
    </row>
    <row r="15" spans="1:15" ht="16.5" customHeight="1" thickBot="1">
      <c r="A15" s="288"/>
      <c r="B15" s="56" t="s">
        <v>16</v>
      </c>
      <c r="C15" s="56"/>
      <c r="D15" s="57">
        <f t="shared" ref="D15:K15" si="0">SUM(D12:D14)</f>
        <v>0</v>
      </c>
      <c r="E15" s="57">
        <f t="shared" si="0"/>
        <v>0</v>
      </c>
      <c r="F15" s="57">
        <f t="shared" si="0"/>
        <v>0</v>
      </c>
      <c r="G15" s="57">
        <f t="shared" si="0"/>
        <v>0</v>
      </c>
      <c r="H15" s="57">
        <f t="shared" si="0"/>
        <v>0</v>
      </c>
      <c r="I15" s="57">
        <f t="shared" si="0"/>
        <v>0</v>
      </c>
      <c r="J15" s="57">
        <f t="shared" si="0"/>
        <v>0</v>
      </c>
      <c r="K15" s="58">
        <f t="shared" si="0"/>
        <v>0</v>
      </c>
      <c r="M15" s="91">
        <f>SUM(M12:M14)</f>
        <v>0</v>
      </c>
      <c r="N15" s="177" t="s">
        <v>60</v>
      </c>
      <c r="O15" s="58">
        <f>SUM(O12:O14)</f>
        <v>0</v>
      </c>
    </row>
    <row r="16" spans="1:15" ht="16.5" customHeight="1" thickTop="1">
      <c r="A16" s="289" t="s">
        <v>85</v>
      </c>
      <c r="B16" s="55">
        <v>53715</v>
      </c>
      <c r="C16" s="55" t="s">
        <v>90</v>
      </c>
      <c r="D16" s="3"/>
      <c r="E16" s="3"/>
      <c r="F16" s="3"/>
      <c r="G16" s="3"/>
      <c r="H16" s="3"/>
      <c r="I16" s="3"/>
      <c r="J16" s="3"/>
      <c r="K16" s="42"/>
      <c r="M16" s="43"/>
      <c r="N16" s="39"/>
      <c r="O16" s="175">
        <f t="shared" ref="O16:O21" si="1">M16*N16</f>
        <v>0</v>
      </c>
    </row>
    <row r="17" spans="1:15" ht="16.5" customHeight="1">
      <c r="A17" s="287"/>
      <c r="B17" s="55">
        <v>53720</v>
      </c>
      <c r="C17" s="55" t="s">
        <v>91</v>
      </c>
      <c r="D17" s="1"/>
      <c r="E17" s="1"/>
      <c r="F17" s="1"/>
      <c r="G17" s="1"/>
      <c r="H17" s="1"/>
      <c r="I17" s="1"/>
      <c r="J17" s="1"/>
      <c r="K17" s="40"/>
      <c r="M17" s="44"/>
      <c r="N17" s="37"/>
      <c r="O17" s="175">
        <f t="shared" si="1"/>
        <v>0</v>
      </c>
    </row>
    <row r="18" spans="1:15" ht="16.5" customHeight="1">
      <c r="A18" s="287"/>
      <c r="B18" s="55">
        <v>53735</v>
      </c>
      <c r="C18" s="55" t="s">
        <v>92</v>
      </c>
      <c r="D18" s="1"/>
      <c r="E18" s="1"/>
      <c r="F18" s="1"/>
      <c r="G18" s="1"/>
      <c r="H18" s="1"/>
      <c r="I18" s="1"/>
      <c r="J18" s="1"/>
      <c r="K18" s="40"/>
      <c r="M18" s="44"/>
      <c r="N18" s="37"/>
      <c r="O18" s="175">
        <f t="shared" si="1"/>
        <v>0</v>
      </c>
    </row>
    <row r="19" spans="1:15" ht="16.5" customHeight="1">
      <c r="A19" s="287"/>
      <c r="B19" s="55">
        <v>53740</v>
      </c>
      <c r="C19" s="55" t="s">
        <v>93</v>
      </c>
      <c r="D19" s="1"/>
      <c r="E19" s="1"/>
      <c r="F19" s="1"/>
      <c r="G19" s="1"/>
      <c r="H19" s="1"/>
      <c r="I19" s="1"/>
      <c r="J19" s="1"/>
      <c r="K19" s="40"/>
      <c r="M19" s="44"/>
      <c r="N19" s="37"/>
      <c r="O19" s="175">
        <f t="shared" si="1"/>
        <v>0</v>
      </c>
    </row>
    <row r="20" spans="1:15" ht="16.5" customHeight="1">
      <c r="A20" s="287"/>
      <c r="B20" s="55">
        <v>53755</v>
      </c>
      <c r="C20" s="55" t="s">
        <v>94</v>
      </c>
      <c r="D20" s="1"/>
      <c r="E20" s="1"/>
      <c r="F20" s="1"/>
      <c r="G20" s="1"/>
      <c r="H20" s="1"/>
      <c r="I20" s="1"/>
      <c r="J20" s="1"/>
      <c r="K20" s="40">
        <v>250000</v>
      </c>
      <c r="M20" s="44"/>
      <c r="N20" s="37"/>
      <c r="O20" s="175">
        <f t="shared" si="1"/>
        <v>0</v>
      </c>
    </row>
    <row r="21" spans="1:15" ht="16.5" customHeight="1">
      <c r="A21" s="287"/>
      <c r="B21" s="55">
        <v>53760</v>
      </c>
      <c r="C21" s="55" t="s">
        <v>95</v>
      </c>
      <c r="D21" s="1"/>
      <c r="E21" s="1"/>
      <c r="F21" s="1"/>
      <c r="G21" s="1"/>
      <c r="H21" s="1"/>
      <c r="I21" s="1"/>
      <c r="J21" s="1"/>
      <c r="K21" s="40">
        <v>377000</v>
      </c>
      <c r="M21" s="44"/>
      <c r="N21" s="37"/>
      <c r="O21" s="175">
        <f t="shared" si="1"/>
        <v>0</v>
      </c>
    </row>
    <row r="22" spans="1:15" ht="16.5" customHeight="1" thickBot="1">
      <c r="A22" s="288"/>
      <c r="B22" s="56" t="s">
        <v>16</v>
      </c>
      <c r="C22" s="56"/>
      <c r="D22" s="57">
        <f t="shared" ref="D22:K22" si="2">SUM(D16:D21)</f>
        <v>0</v>
      </c>
      <c r="E22" s="57">
        <f t="shared" si="2"/>
        <v>0</v>
      </c>
      <c r="F22" s="57">
        <f t="shared" si="2"/>
        <v>0</v>
      </c>
      <c r="G22" s="57">
        <f t="shared" si="2"/>
        <v>0</v>
      </c>
      <c r="H22" s="57">
        <f t="shared" si="2"/>
        <v>0</v>
      </c>
      <c r="I22" s="57">
        <f t="shared" si="2"/>
        <v>0</v>
      </c>
      <c r="J22" s="57">
        <f t="shared" si="2"/>
        <v>0</v>
      </c>
      <c r="K22" s="58">
        <f t="shared" si="2"/>
        <v>627000</v>
      </c>
      <c r="M22" s="91">
        <f>SUM(M16:M21)</f>
        <v>0</v>
      </c>
      <c r="N22" s="177" t="s">
        <v>60</v>
      </c>
      <c r="O22" s="58">
        <f>SUM(O16:O21)</f>
        <v>0</v>
      </c>
    </row>
    <row r="23" spans="1:15" ht="16.5" customHeight="1" thickTop="1">
      <c r="A23" s="289" t="s">
        <v>96</v>
      </c>
      <c r="B23" s="55">
        <v>55700</v>
      </c>
      <c r="C23" s="55" t="s">
        <v>97</v>
      </c>
      <c r="D23" s="1"/>
      <c r="E23" s="1"/>
      <c r="F23" s="1"/>
      <c r="G23" s="1"/>
      <c r="H23" s="1"/>
      <c r="I23" s="1"/>
      <c r="J23" s="1"/>
      <c r="K23" s="40">
        <v>200000</v>
      </c>
      <c r="M23" s="44"/>
      <c r="N23" s="37"/>
      <c r="O23" s="175">
        <f>M23*N23</f>
        <v>0</v>
      </c>
    </row>
    <row r="24" spans="1:15" ht="16.5" customHeight="1">
      <c r="A24" s="286"/>
      <c r="B24" s="55">
        <v>55710</v>
      </c>
      <c r="C24" s="55" t="s">
        <v>98</v>
      </c>
      <c r="D24" s="1"/>
      <c r="E24" s="1"/>
      <c r="F24" s="1"/>
      <c r="G24" s="1"/>
      <c r="H24" s="1"/>
      <c r="I24" s="1"/>
      <c r="J24" s="1"/>
      <c r="K24" s="40"/>
      <c r="M24" s="44"/>
      <c r="N24" s="37"/>
      <c r="O24" s="175"/>
    </row>
    <row r="25" spans="1:15" ht="16.5" customHeight="1">
      <c r="A25" s="286"/>
      <c r="B25" s="55">
        <v>55730</v>
      </c>
      <c r="C25" s="55" t="s">
        <v>99</v>
      </c>
      <c r="D25" s="1"/>
      <c r="E25" s="1"/>
      <c r="F25" s="1"/>
      <c r="G25" s="1"/>
      <c r="H25" s="1"/>
      <c r="I25" s="1"/>
      <c r="J25" s="1"/>
      <c r="K25" s="40"/>
      <c r="M25" s="44"/>
      <c r="N25" s="37"/>
      <c r="O25" s="175">
        <f>M25*N25</f>
        <v>0</v>
      </c>
    </row>
    <row r="26" spans="1:15" ht="16.5" customHeight="1" thickBot="1">
      <c r="A26" s="288"/>
      <c r="B26" s="56" t="s">
        <v>16</v>
      </c>
      <c r="C26" s="56"/>
      <c r="D26" s="57">
        <f t="shared" ref="D26:K26" si="3">SUM(D23:D25)</f>
        <v>0</v>
      </c>
      <c r="E26" s="57">
        <f t="shared" si="3"/>
        <v>0</v>
      </c>
      <c r="F26" s="57">
        <f t="shared" si="3"/>
        <v>0</v>
      </c>
      <c r="G26" s="57">
        <f t="shared" si="3"/>
        <v>0</v>
      </c>
      <c r="H26" s="57">
        <f t="shared" si="3"/>
        <v>0</v>
      </c>
      <c r="I26" s="57">
        <f t="shared" si="3"/>
        <v>0</v>
      </c>
      <c r="J26" s="57">
        <f t="shared" si="3"/>
        <v>0</v>
      </c>
      <c r="K26" s="58">
        <f t="shared" si="3"/>
        <v>200000</v>
      </c>
      <c r="M26" s="91">
        <f>SUM(M23:M25)</f>
        <v>0</v>
      </c>
      <c r="N26" s="177" t="s">
        <v>60</v>
      </c>
      <c r="O26" s="58">
        <f>SUM(O23:O25)</f>
        <v>0</v>
      </c>
    </row>
    <row r="27" spans="1:15" ht="16.5" customHeight="1" thickTop="1" thickBot="1">
      <c r="A27" s="70" t="s">
        <v>17</v>
      </c>
      <c r="B27" s="70"/>
      <c r="C27" s="70"/>
      <c r="D27" s="29">
        <f t="shared" ref="D27:K27" si="4">D15+D22+D26</f>
        <v>0</v>
      </c>
      <c r="E27" s="29">
        <f t="shared" si="4"/>
        <v>0</v>
      </c>
      <c r="F27" s="29">
        <f t="shared" si="4"/>
        <v>0</v>
      </c>
      <c r="G27" s="29">
        <f t="shared" si="4"/>
        <v>0</v>
      </c>
      <c r="H27" s="29">
        <f t="shared" si="4"/>
        <v>0</v>
      </c>
      <c r="I27" s="29">
        <f t="shared" si="4"/>
        <v>0</v>
      </c>
      <c r="J27" s="29">
        <f t="shared" si="4"/>
        <v>0</v>
      </c>
      <c r="K27" s="29">
        <f t="shared" si="4"/>
        <v>827000</v>
      </c>
      <c r="M27" s="29">
        <f>M15+M22+M26</f>
        <v>0</v>
      </c>
      <c r="N27" s="176"/>
      <c r="O27" s="29">
        <f>O15+O22+O26</f>
        <v>0</v>
      </c>
    </row>
    <row r="28" spans="1:15" ht="3.95" customHeight="1" thickTop="1">
      <c r="A28" s="20"/>
      <c r="B28" s="20"/>
      <c r="C28" s="20"/>
      <c r="D28" s="71"/>
      <c r="E28" s="71"/>
      <c r="F28" s="71"/>
      <c r="G28" s="71"/>
      <c r="H28" s="71"/>
      <c r="I28" s="71"/>
      <c r="J28" s="71"/>
      <c r="K28" s="71"/>
    </row>
    <row r="31" spans="1:15">
      <c r="A31" s="206" t="s">
        <v>123</v>
      </c>
      <c r="B31" s="205"/>
      <c r="C31" s="205"/>
      <c r="D31" s="205"/>
      <c r="E31" s="205"/>
      <c r="F31" s="205"/>
      <c r="G31" s="205"/>
      <c r="H31" s="205"/>
      <c r="I31" s="205"/>
      <c r="J31" s="205"/>
      <c r="K31" s="205"/>
    </row>
    <row r="32" spans="1:15" ht="28.5" customHeight="1">
      <c r="A32" s="257" t="s">
        <v>133</v>
      </c>
      <c r="B32" s="257"/>
      <c r="C32" s="257"/>
      <c r="D32" s="257"/>
      <c r="E32" s="257"/>
      <c r="F32" s="257"/>
      <c r="G32" s="257"/>
      <c r="H32" s="257"/>
      <c r="I32" s="257"/>
      <c r="J32" s="257"/>
      <c r="K32" s="257"/>
    </row>
    <row r="33" spans="1:11">
      <c r="A33" s="205"/>
      <c r="B33" s="205"/>
      <c r="C33" s="205"/>
      <c r="D33" s="205"/>
      <c r="E33" s="205"/>
      <c r="F33" s="205"/>
      <c r="G33" s="205"/>
      <c r="H33" s="205"/>
      <c r="I33" s="205"/>
      <c r="J33" s="205"/>
      <c r="K33" s="205"/>
    </row>
    <row r="34" spans="1:11">
      <c r="A34" s="257" t="s">
        <v>124</v>
      </c>
      <c r="B34" s="257"/>
      <c r="C34" s="257"/>
      <c r="D34" s="257"/>
      <c r="E34" s="257"/>
      <c r="F34" s="257"/>
      <c r="G34" s="257"/>
      <c r="H34" s="257"/>
      <c r="I34" s="257"/>
      <c r="J34" s="257"/>
      <c r="K34" s="257"/>
    </row>
    <row r="35" spans="1:11">
      <c r="A35" s="205"/>
      <c r="B35" s="205"/>
      <c r="C35" s="205"/>
      <c r="D35" s="205"/>
      <c r="E35" s="205"/>
      <c r="F35" s="205"/>
      <c r="G35" s="205"/>
      <c r="H35" s="205"/>
      <c r="I35" s="205"/>
      <c r="J35" s="205"/>
      <c r="K35" s="205"/>
    </row>
    <row r="36" spans="1:11">
      <c r="A36" s="257" t="s">
        <v>125</v>
      </c>
      <c r="B36" s="257"/>
      <c r="C36" s="257"/>
      <c r="D36" s="257"/>
      <c r="E36" s="257"/>
      <c r="F36" s="257"/>
      <c r="G36" s="257"/>
      <c r="H36" s="257"/>
      <c r="I36" s="257"/>
      <c r="J36" s="257"/>
      <c r="K36" s="257"/>
    </row>
    <row r="37" spans="1:11">
      <c r="A37" s="205"/>
      <c r="B37" s="205"/>
      <c r="C37" s="205"/>
      <c r="D37" s="205"/>
      <c r="E37" s="205"/>
      <c r="F37" s="205"/>
      <c r="G37" s="205"/>
      <c r="H37" s="205"/>
      <c r="I37" s="205"/>
      <c r="J37" s="205"/>
      <c r="K37" s="205"/>
    </row>
    <row r="38" spans="1:11">
      <c r="A38" s="257" t="s">
        <v>126</v>
      </c>
      <c r="B38" s="257"/>
      <c r="C38" s="257"/>
      <c r="D38" s="257"/>
      <c r="E38" s="257"/>
      <c r="F38" s="257"/>
      <c r="G38" s="257"/>
      <c r="H38" s="257"/>
      <c r="I38" s="257"/>
      <c r="J38" s="257"/>
      <c r="K38" s="257"/>
    </row>
    <row r="39" spans="1:11">
      <c r="A39" s="213"/>
      <c r="B39" s="213"/>
      <c r="C39" s="213"/>
      <c r="D39" s="213"/>
      <c r="E39" s="213"/>
      <c r="F39" s="213"/>
      <c r="G39" s="213"/>
      <c r="H39" s="213"/>
      <c r="I39" s="213"/>
      <c r="J39" s="213"/>
      <c r="K39" s="213"/>
    </row>
    <row r="40" spans="1:11">
      <c r="A40" s="222" t="s">
        <v>146</v>
      </c>
      <c r="B40" s="222" t="s">
        <v>144</v>
      </c>
      <c r="C40" s="222"/>
    </row>
    <row r="41" spans="1:11">
      <c r="B41" s="221" t="s">
        <v>147</v>
      </c>
      <c r="C41" s="221"/>
    </row>
    <row r="42" spans="1:11">
      <c r="A42" s="204"/>
      <c r="B42" s="221"/>
    </row>
    <row r="43" spans="1:11" ht="15">
      <c r="A43" s="218" t="s">
        <v>143</v>
      </c>
    </row>
  </sheetData>
  <sheetProtection formatCells="0" formatColumns="0" formatRows="0" selectLockedCells="1"/>
  <mergeCells count="17">
    <mergeCell ref="M9:O9"/>
    <mergeCell ref="A6:E6"/>
    <mergeCell ref="A7:E7"/>
    <mergeCell ref="A9:K9"/>
    <mergeCell ref="A12:A15"/>
    <mergeCell ref="D2:K2"/>
    <mergeCell ref="D3:K3"/>
    <mergeCell ref="D4:K4"/>
    <mergeCell ref="A2:C2"/>
    <mergeCell ref="A3:C3"/>
    <mergeCell ref="A4:C4"/>
    <mergeCell ref="A34:K34"/>
    <mergeCell ref="A36:K36"/>
    <mergeCell ref="A38:K38"/>
    <mergeCell ref="A32:K32"/>
    <mergeCell ref="A16:A22"/>
    <mergeCell ref="A23:A26"/>
  </mergeCells>
  <phoneticPr fontId="0" type="noConversion"/>
  <dataValidations count="1">
    <dataValidation type="whole" allowBlank="1" showInputMessage="1" showErrorMessage="1" errorTitle="Invalid Fiscal Year" error="Please enter a valid Fiscal Year" sqref="F6:F7">
      <formula1>2009</formula1>
      <formula2>2020</formula2>
    </dataValidation>
  </dataValidations>
  <printOptions horizontalCentered="1"/>
  <pageMargins left="0.75" right="0.75" top="1.2" bottom="0.65" header="0.5" footer="0.45"/>
  <pageSetup scale="67" orientation="landscape" r:id="rId1"/>
  <headerFooter alignWithMargins="0">
    <oddHeader>&amp;L&amp;G&amp;C&amp;"Verdana,Bold"&amp;10State of Connecticut
IT Investment Brief
TRANSITION AND OPERATING COSTS</oddHeader>
    <oddFooter>&amp;L&amp;A&amp;Cv1.0&amp;RPage &amp;P</oddFooter>
  </headerFooter>
  <legacyDrawingHF r:id="rId2"/>
</worksheet>
</file>

<file path=xl/worksheets/sheet7.xml><?xml version="1.0" encoding="utf-8"?>
<worksheet xmlns="http://schemas.openxmlformats.org/spreadsheetml/2006/main" xmlns:r="http://schemas.openxmlformats.org/officeDocument/2006/relationships">
  <sheetPr codeName="Sheet7">
    <pageSetUpPr fitToPage="1"/>
  </sheetPr>
  <dimension ref="A1:M27"/>
  <sheetViews>
    <sheetView showGridLines="0" zoomScaleNormal="100" workbookViewId="0">
      <selection activeCell="G33" sqref="G33"/>
    </sheetView>
  </sheetViews>
  <sheetFormatPr defaultRowHeight="12.75"/>
  <cols>
    <col min="1" max="1" width="1.5703125" style="19" customWidth="1"/>
    <col min="2" max="2" width="27.42578125" style="19" customWidth="1"/>
    <col min="3" max="10" width="12.7109375" style="19" customWidth="1"/>
    <col min="11" max="11" width="14.140625" style="19" customWidth="1"/>
    <col min="12" max="12" width="14" style="19" customWidth="1"/>
    <col min="13" max="13" width="14.140625" style="19" customWidth="1"/>
    <col min="14" max="16384" width="9.140625" style="19"/>
  </cols>
  <sheetData>
    <row r="1" spans="1:13" ht="12" customHeight="1"/>
    <row r="2" spans="1:13" s="62" customFormat="1" ht="16.5" customHeight="1">
      <c r="A2" s="327" t="s">
        <v>25</v>
      </c>
      <c r="B2" s="328"/>
      <c r="C2" s="339" t="str">
        <f>IF(ISBLANK('PROJECT ID|INSTRUCTIONS'!C3)," ",'PROJECT ID|INSTRUCTIONS'!C3)</f>
        <v>2013 DOCM1 416</v>
      </c>
      <c r="D2" s="339"/>
      <c r="E2" s="339"/>
      <c r="F2" s="339"/>
      <c r="G2" s="339"/>
      <c r="H2" s="339"/>
      <c r="I2" s="339"/>
      <c r="J2" s="340"/>
    </row>
    <row r="3" spans="1:13" s="62" customFormat="1" ht="16.5" customHeight="1">
      <c r="A3" s="329" t="s">
        <v>22</v>
      </c>
      <c r="B3" s="330"/>
      <c r="C3" s="341" t="str">
        <f>IF(ISBLANK('PROJECT ID|INSTRUCTIONS'!C4)," ",'PROJECT ID|INSTRUCTIONS'!C4)</f>
        <v>Offender Management Information System (OMIS)</v>
      </c>
      <c r="D3" s="341"/>
      <c r="E3" s="341"/>
      <c r="F3" s="341"/>
      <c r="G3" s="341"/>
      <c r="H3" s="341"/>
      <c r="I3" s="341"/>
      <c r="J3" s="342"/>
    </row>
    <row r="4" spans="1:13" s="62" customFormat="1" ht="16.5" customHeight="1">
      <c r="A4" s="331" t="s">
        <v>26</v>
      </c>
      <c r="B4" s="332"/>
      <c r="C4" s="276">
        <f>IF(ISBLANK('PROJECT ID|INSTRUCTIONS'!C5)," ",'PROJECT ID|INSTRUCTIONS'!C5)</f>
        <v>41298</v>
      </c>
      <c r="D4" s="276"/>
      <c r="E4" s="276"/>
      <c r="F4" s="276"/>
      <c r="G4" s="276"/>
      <c r="H4" s="276"/>
      <c r="I4" s="276"/>
      <c r="J4" s="277"/>
    </row>
    <row r="5" spans="1:13" s="103" customFormat="1" ht="12" customHeight="1">
      <c r="A5" s="99"/>
      <c r="B5" s="99"/>
      <c r="C5" s="343"/>
      <c r="D5" s="343"/>
      <c r="E5" s="343"/>
      <c r="F5" s="343"/>
      <c r="G5" s="343"/>
      <c r="H5" s="343"/>
      <c r="I5" s="215"/>
      <c r="J5" s="100"/>
      <c r="K5" s="101"/>
      <c r="L5" s="102"/>
    </row>
    <row r="6" spans="1:13" s="103" customFormat="1" ht="15" customHeight="1">
      <c r="A6" s="344" t="s">
        <v>21</v>
      </c>
      <c r="B6" s="345"/>
      <c r="C6" s="345"/>
      <c r="D6" s="345"/>
      <c r="E6" s="345"/>
      <c r="F6" s="345"/>
      <c r="G6" s="345"/>
      <c r="H6" s="345"/>
      <c r="I6" s="345"/>
      <c r="J6" s="345"/>
      <c r="K6" s="345"/>
      <c r="L6" s="345"/>
      <c r="M6" s="346"/>
    </row>
    <row r="7" spans="1:13" ht="39" customHeight="1">
      <c r="A7" s="160"/>
      <c r="B7" s="161" t="s">
        <v>21</v>
      </c>
      <c r="C7" s="162" t="s">
        <v>30</v>
      </c>
      <c r="D7" s="163" t="str">
        <f>CONCATENATE("FY ",Settings!$C$1)</f>
        <v>FY 2013</v>
      </c>
      <c r="E7" s="163" t="str">
        <f>CONCATENATE("FY ",Settings!$C$1+1)</f>
        <v>FY 2014</v>
      </c>
      <c r="F7" s="163" t="str">
        <f>CONCATENATE("FY ",Settings!$C$1+2)</f>
        <v>FY 2015</v>
      </c>
      <c r="G7" s="163" t="str">
        <f>CONCATENATE("FY ",Settings!$C$1+3)</f>
        <v>FY 2016</v>
      </c>
      <c r="H7" s="163" t="str">
        <f>CONCATENATE("FY ",Settings!$C$1+4)</f>
        <v>FY 2017</v>
      </c>
      <c r="I7" s="163" t="str">
        <f>CONCATENATE("FY ",Settings!$C$1+5)</f>
        <v>FY 2018</v>
      </c>
      <c r="J7" s="163" t="str">
        <f>CONCATENATE("Out Years after FY",Settings!$C$1+5)</f>
        <v>Out Years after FY2018</v>
      </c>
      <c r="K7" s="163" t="str">
        <f>CONCATENATE("Total FY",Settings!$C$1," - FY",Settings!$C$1+4)</f>
        <v>Total FY2013 - FY2017</v>
      </c>
      <c r="L7" s="163" t="str">
        <f>CONCATENATE("Total FY",Settings!$C$1," - Out Years")</f>
        <v>Total FY2013 - Out Years</v>
      </c>
      <c r="M7" s="164" t="s">
        <v>29</v>
      </c>
    </row>
    <row r="8" spans="1:13" ht="16.5" customHeight="1">
      <c r="A8" s="104"/>
      <c r="B8" s="203" t="s">
        <v>105</v>
      </c>
      <c r="C8" s="6"/>
      <c r="D8" s="6">
        <f>'TOTAL DEVELOPMENT COSTS'!E23-'CAPITAL DEV. COSTS-THIS REQUEST'!E23</f>
        <v>0</v>
      </c>
      <c r="E8" s="6">
        <f>'TOTAL DEVELOPMENT COSTS'!F23-'CAPITAL DEV. COSTS-THIS REQUEST'!F23</f>
        <v>975000</v>
      </c>
      <c r="F8" s="6">
        <f>'TOTAL DEVELOPMENT COSTS'!G23-'CAPITAL DEV. COSTS-THIS REQUEST'!G23</f>
        <v>3750000</v>
      </c>
      <c r="G8" s="6">
        <f>'TOTAL DEVELOPMENT COSTS'!H23-'CAPITAL DEV. COSTS-THIS REQUEST'!H23</f>
        <v>5300000</v>
      </c>
      <c r="H8" s="6">
        <f>'TOTAL DEVELOPMENT COSTS'!I23-'CAPITAL DEV. COSTS-THIS REQUEST'!I23</f>
        <v>4325000</v>
      </c>
      <c r="I8" s="6">
        <f>'TOTAL DEVELOPMENT COSTS'!J23-'CAPITAL DEV. COSTS-THIS REQUEST'!J23</f>
        <v>1175000</v>
      </c>
      <c r="J8" s="6">
        <f>'TOTAL DEVELOPMENT COSTS'!K23-'CAPITAL DEV. COSTS-THIS REQUEST'!K23</f>
        <v>800000</v>
      </c>
      <c r="K8" s="118">
        <f>SUM(D8:I8)</f>
        <v>15525000</v>
      </c>
      <c r="L8" s="112">
        <f>SUM(D8:J8)</f>
        <v>16325000</v>
      </c>
      <c r="M8" s="113">
        <f>SUM(C8:J8)</f>
        <v>16325000</v>
      </c>
    </row>
    <row r="9" spans="1:13" ht="16.5" customHeight="1">
      <c r="A9" s="104"/>
      <c r="B9" s="203" t="s">
        <v>106</v>
      </c>
      <c r="C9" s="4"/>
      <c r="D9" s="4"/>
      <c r="E9" s="4"/>
      <c r="F9" s="4"/>
      <c r="G9" s="4"/>
      <c r="H9" s="4"/>
      <c r="I9" s="4"/>
      <c r="J9" s="4"/>
      <c r="K9" s="119">
        <f t="shared" ref="K9:K18" si="0">SUM(D9:I9)</f>
        <v>0</v>
      </c>
      <c r="L9" s="114">
        <f t="shared" ref="L9:L17" si="1">SUM(D9:J9)</f>
        <v>0</v>
      </c>
      <c r="M9" s="115">
        <f t="shared" ref="M9:M18" si="2">SUM(C9:J9)</f>
        <v>0</v>
      </c>
    </row>
    <row r="10" spans="1:13" ht="16.5" customHeight="1">
      <c r="A10" s="104"/>
      <c r="B10" s="203" t="s">
        <v>107</v>
      </c>
      <c r="C10" s="4"/>
      <c r="D10" s="4"/>
      <c r="E10" s="4"/>
      <c r="F10" s="4"/>
      <c r="G10" s="4"/>
      <c r="H10" s="4"/>
      <c r="I10" s="4"/>
      <c r="J10" s="4"/>
      <c r="K10" s="119">
        <f t="shared" si="0"/>
        <v>0</v>
      </c>
      <c r="L10" s="114">
        <f t="shared" si="1"/>
        <v>0</v>
      </c>
      <c r="M10" s="115">
        <f t="shared" si="2"/>
        <v>0</v>
      </c>
    </row>
    <row r="11" spans="1:13" ht="16.5" customHeight="1">
      <c r="A11" s="104"/>
      <c r="B11" s="105" t="s">
        <v>7</v>
      </c>
      <c r="C11" s="4"/>
      <c r="D11" s="4"/>
      <c r="E11" s="4"/>
      <c r="F11" s="4"/>
      <c r="G11" s="4"/>
      <c r="H11" s="4"/>
      <c r="I11" s="4"/>
      <c r="J11" s="4"/>
      <c r="K11" s="119">
        <f t="shared" si="0"/>
        <v>0</v>
      </c>
      <c r="L11" s="114">
        <f t="shared" si="1"/>
        <v>0</v>
      </c>
      <c r="M11" s="115">
        <f t="shared" si="2"/>
        <v>0</v>
      </c>
    </row>
    <row r="12" spans="1:13" ht="16.5" customHeight="1">
      <c r="A12" s="104"/>
      <c r="B12" s="105" t="s">
        <v>8</v>
      </c>
      <c r="C12" s="5"/>
      <c r="D12" s="5"/>
      <c r="E12" s="5"/>
      <c r="F12" s="5"/>
      <c r="G12" s="5"/>
      <c r="H12" s="5"/>
      <c r="I12" s="5"/>
      <c r="J12" s="5"/>
      <c r="K12" s="119">
        <f t="shared" si="0"/>
        <v>0</v>
      </c>
      <c r="L12" s="114">
        <f t="shared" si="1"/>
        <v>0</v>
      </c>
      <c r="M12" s="115">
        <f t="shared" si="2"/>
        <v>0</v>
      </c>
    </row>
    <row r="13" spans="1:13" ht="16.5" customHeight="1">
      <c r="A13" s="106"/>
      <c r="B13" s="122" t="s">
        <v>9</v>
      </c>
      <c r="C13" s="123">
        <f>'CAPITAL DEV. COSTS-THIS REQUEST'!D23</f>
        <v>0</v>
      </c>
      <c r="D13" s="123">
        <f>'CAPITAL DEV. COSTS-THIS REQUEST'!E23</f>
        <v>0</v>
      </c>
      <c r="E13" s="123">
        <f>'CAPITAL DEV. COSTS-THIS REQUEST'!F23</f>
        <v>325000</v>
      </c>
      <c r="F13" s="123">
        <f>'CAPITAL DEV. COSTS-THIS REQUEST'!G23</f>
        <v>1250000</v>
      </c>
      <c r="G13" s="123">
        <f>'CAPITAL DEV. COSTS-THIS REQUEST'!H23</f>
        <v>1500000</v>
      </c>
      <c r="H13" s="123">
        <f>'CAPITAL DEV. COSTS-THIS REQUEST'!I23</f>
        <v>1175000</v>
      </c>
      <c r="I13" s="123">
        <f>'CAPITAL DEV. COSTS-THIS REQUEST'!J23</f>
        <v>125000</v>
      </c>
      <c r="J13" s="123">
        <f>'CAPITAL DEV. COSTS-THIS REQUEST'!K23</f>
        <v>0</v>
      </c>
      <c r="K13" s="119">
        <f t="shared" si="0"/>
        <v>4375000</v>
      </c>
      <c r="L13" s="114">
        <f t="shared" si="1"/>
        <v>4375000</v>
      </c>
      <c r="M13" s="115">
        <f t="shared" si="2"/>
        <v>4375000</v>
      </c>
    </row>
    <row r="14" spans="1:13" ht="16.5" customHeight="1">
      <c r="A14" s="355" t="s">
        <v>77</v>
      </c>
      <c r="B14" s="356"/>
      <c r="C14" s="6"/>
      <c r="D14" s="6"/>
      <c r="E14" s="6"/>
      <c r="F14" s="6"/>
      <c r="G14" s="6"/>
      <c r="H14" s="6"/>
      <c r="I14" s="6"/>
      <c r="J14" s="6"/>
      <c r="K14" s="119">
        <f t="shared" si="0"/>
        <v>0</v>
      </c>
      <c r="L14" s="114">
        <f t="shared" si="1"/>
        <v>0</v>
      </c>
      <c r="M14" s="115">
        <f t="shared" si="2"/>
        <v>0</v>
      </c>
    </row>
    <row r="15" spans="1:13" ht="16.5" customHeight="1">
      <c r="A15" s="104"/>
      <c r="B15" s="8"/>
      <c r="C15" s="4"/>
      <c r="D15" s="4"/>
      <c r="E15" s="4"/>
      <c r="F15" s="4"/>
      <c r="G15" s="4"/>
      <c r="H15" s="4"/>
      <c r="I15" s="4"/>
      <c r="J15" s="4"/>
      <c r="K15" s="119">
        <f t="shared" si="0"/>
        <v>0</v>
      </c>
      <c r="L15" s="114">
        <f t="shared" si="1"/>
        <v>0</v>
      </c>
      <c r="M15" s="115">
        <f t="shared" si="2"/>
        <v>0</v>
      </c>
    </row>
    <row r="16" spans="1:13" ht="16.5" customHeight="1">
      <c r="A16" s="104"/>
      <c r="B16" s="8"/>
      <c r="C16" s="4"/>
      <c r="D16" s="4"/>
      <c r="E16" s="4"/>
      <c r="F16" s="4"/>
      <c r="G16" s="4"/>
      <c r="H16" s="4"/>
      <c r="I16" s="4"/>
      <c r="J16" s="4"/>
      <c r="K16" s="119">
        <f t="shared" si="0"/>
        <v>0</v>
      </c>
      <c r="L16" s="114">
        <f>SUM(D16:J16)</f>
        <v>0</v>
      </c>
      <c r="M16" s="115">
        <f>SUM(C16:J16)</f>
        <v>0</v>
      </c>
    </row>
    <row r="17" spans="1:13" ht="16.5" customHeight="1">
      <c r="A17" s="104"/>
      <c r="B17" s="8"/>
      <c r="C17" s="4"/>
      <c r="D17" s="4"/>
      <c r="E17" s="4"/>
      <c r="F17" s="4"/>
      <c r="G17" s="4"/>
      <c r="H17" s="4"/>
      <c r="I17" s="4"/>
      <c r="J17" s="4"/>
      <c r="K17" s="119">
        <f t="shared" si="0"/>
        <v>0</v>
      </c>
      <c r="L17" s="114">
        <f t="shared" si="1"/>
        <v>0</v>
      </c>
      <c r="M17" s="115">
        <f t="shared" si="2"/>
        <v>0</v>
      </c>
    </row>
    <row r="18" spans="1:13" ht="16.5" customHeight="1" thickBot="1">
      <c r="A18" s="104"/>
      <c r="B18" s="10"/>
      <c r="C18" s="5"/>
      <c r="D18" s="5"/>
      <c r="E18" s="5"/>
      <c r="F18" s="5"/>
      <c r="G18" s="5"/>
      <c r="H18" s="5"/>
      <c r="I18" s="5"/>
      <c r="J18" s="121"/>
      <c r="K18" s="120">
        <f t="shared" si="0"/>
        <v>0</v>
      </c>
      <c r="L18" s="116">
        <f>SUM(D18:J18)</f>
        <v>0</v>
      </c>
      <c r="M18" s="117">
        <f t="shared" si="2"/>
        <v>0</v>
      </c>
    </row>
    <row r="19" spans="1:13" ht="16.5" customHeight="1" thickTop="1" thickBot="1">
      <c r="A19" s="354" t="s">
        <v>41</v>
      </c>
      <c r="B19" s="354"/>
      <c r="C19" s="11">
        <f t="shared" ref="C19:M19" si="3">SUM(C8:C18)</f>
        <v>0</v>
      </c>
      <c r="D19" s="11">
        <f t="shared" si="3"/>
        <v>0</v>
      </c>
      <c r="E19" s="11">
        <f t="shared" si="3"/>
        <v>1300000</v>
      </c>
      <c r="F19" s="11">
        <f t="shared" si="3"/>
        <v>5000000</v>
      </c>
      <c r="G19" s="11">
        <f t="shared" si="3"/>
        <v>6800000</v>
      </c>
      <c r="H19" s="11">
        <f t="shared" si="3"/>
        <v>5500000</v>
      </c>
      <c r="I19" s="11">
        <f t="shared" ref="I19" si="4">SUM(I8:I18)</f>
        <v>1300000</v>
      </c>
      <c r="J19" s="11">
        <f t="shared" si="3"/>
        <v>800000</v>
      </c>
      <c r="K19" s="11">
        <f>SUM(K8:K18)</f>
        <v>19900000</v>
      </c>
      <c r="L19" s="11">
        <f t="shared" si="3"/>
        <v>20700000</v>
      </c>
      <c r="M19" s="11">
        <f t="shared" si="3"/>
        <v>20700000</v>
      </c>
    </row>
    <row r="20" spans="1:13" ht="12.6" customHeight="1" thickTop="1">
      <c r="A20" s="107"/>
      <c r="B20" s="108"/>
      <c r="C20" s="109"/>
      <c r="D20" s="109"/>
      <c r="E20" s="109"/>
      <c r="F20" s="109"/>
      <c r="G20" s="109"/>
      <c r="H20" s="109"/>
      <c r="I20" s="109"/>
      <c r="J20" s="109"/>
    </row>
    <row r="21" spans="1:13" ht="26.25" customHeight="1">
      <c r="A21" s="347" t="s">
        <v>40</v>
      </c>
      <c r="B21" s="348"/>
      <c r="C21" s="7">
        <f>'TOTAL DEVELOPMENT COSTS'!D23</f>
        <v>0</v>
      </c>
      <c r="D21" s="7">
        <f>'TOTAL DEVELOPMENT COSTS'!E23</f>
        <v>0</v>
      </c>
      <c r="E21" s="7">
        <f>'TOTAL DEVELOPMENT COSTS'!F23</f>
        <v>1300000</v>
      </c>
      <c r="F21" s="7">
        <f>'TOTAL DEVELOPMENT COSTS'!G23</f>
        <v>5000000</v>
      </c>
      <c r="G21" s="7">
        <f>'TOTAL DEVELOPMENT COSTS'!H23</f>
        <v>6800000</v>
      </c>
      <c r="H21" s="7">
        <f>'TOTAL DEVELOPMENT COSTS'!I23</f>
        <v>5500000</v>
      </c>
      <c r="I21" s="7">
        <f>'TOTAL DEVELOPMENT COSTS'!J23</f>
        <v>1300000</v>
      </c>
      <c r="J21" s="7">
        <f>'TOTAL DEVELOPMENT COSTS'!K23</f>
        <v>800000</v>
      </c>
    </row>
    <row r="22" spans="1:13" s="110" customFormat="1" ht="8.25" customHeight="1">
      <c r="A22" s="107"/>
      <c r="B22" s="108"/>
      <c r="C22" s="109"/>
      <c r="D22" s="109"/>
      <c r="E22" s="109"/>
      <c r="F22" s="109"/>
      <c r="G22" s="109"/>
      <c r="H22" s="109"/>
      <c r="I22" s="109"/>
      <c r="J22" s="109"/>
      <c r="M22" s="111"/>
    </row>
    <row r="23" spans="1:13" ht="37.5" customHeight="1" thickBot="1">
      <c r="A23" s="349" t="s">
        <v>78</v>
      </c>
      <c r="B23" s="350"/>
      <c r="C23" s="177"/>
      <c r="D23" s="7">
        <f t="shared" ref="D23:J23" si="5">D21-D19</f>
        <v>0</v>
      </c>
      <c r="E23" s="7">
        <f t="shared" si="5"/>
        <v>0</v>
      </c>
      <c r="F23" s="7">
        <f t="shared" si="5"/>
        <v>0</v>
      </c>
      <c r="G23" s="7">
        <f t="shared" si="5"/>
        <v>0</v>
      </c>
      <c r="H23" s="7">
        <f t="shared" si="5"/>
        <v>0</v>
      </c>
      <c r="I23" s="7">
        <f t="shared" si="5"/>
        <v>0</v>
      </c>
      <c r="J23" s="7">
        <f t="shared" si="5"/>
        <v>0</v>
      </c>
    </row>
    <row r="24" spans="1:13" ht="14.25" thickTop="1" thickBot="1"/>
    <row r="25" spans="1:13" ht="13.5" thickBot="1">
      <c r="C25" s="351" t="str">
        <f>IF(AND(D23=0,E23=0,F23=0,G23=0,H23=0,J23=0),"","Total Funding Source Must Equal Total Development Cost")</f>
        <v/>
      </c>
      <c r="D25" s="352"/>
      <c r="E25" s="352"/>
      <c r="F25" s="352"/>
      <c r="G25" s="352"/>
      <c r="H25" s="352"/>
      <c r="I25" s="352"/>
      <c r="J25" s="353"/>
    </row>
    <row r="27" spans="1:13" ht="15">
      <c r="A27" s="218" t="s">
        <v>143</v>
      </c>
    </row>
  </sheetData>
  <sheetProtection formatCells="0" formatColumns="0" formatRows="0" selectLockedCells="1"/>
  <mergeCells count="13">
    <mergeCell ref="C5:H5"/>
    <mergeCell ref="A6:M6"/>
    <mergeCell ref="A21:B21"/>
    <mergeCell ref="A23:B23"/>
    <mergeCell ref="C25:J25"/>
    <mergeCell ref="A19:B19"/>
    <mergeCell ref="A14:B14"/>
    <mergeCell ref="A2:B2"/>
    <mergeCell ref="A3:B3"/>
    <mergeCell ref="A4:B4"/>
    <mergeCell ref="C2:J2"/>
    <mergeCell ref="C3:J3"/>
    <mergeCell ref="C4:J4"/>
  </mergeCells>
  <phoneticPr fontId="1" type="noConversion"/>
  <conditionalFormatting sqref="C25:J25">
    <cfRule type="cellIs" dxfId="1" priority="1" stopIfTrue="1" operator="notEqual">
      <formula>""</formula>
    </cfRule>
  </conditionalFormatting>
  <conditionalFormatting sqref="C23:J23">
    <cfRule type="cellIs" dxfId="0" priority="2" stopIfTrue="1" operator="notEqual">
      <formula>0</formula>
    </cfRule>
  </conditionalFormatting>
  <printOptions horizontalCentered="1"/>
  <pageMargins left="0.25" right="0.25" top="1.27" bottom="0.65" header="0.5" footer="0.45"/>
  <pageSetup scale="91" orientation="landscape" r:id="rId1"/>
  <headerFooter alignWithMargins="0">
    <oddHeader>&amp;L&amp;G&amp;C&amp;"Verdana,Bold"&amp;10State of Connecticut
IT Investment Brief
FUNDING SOURCES</oddHeader>
    <oddFooter>&amp;L&amp;A&amp;Cv1.0&amp;RPage &amp;P</oddFooter>
  </headerFooter>
  <ignoredErrors>
    <ignoredError sqref="L11" formulaRange="1"/>
    <ignoredError sqref="J8 D8:H8" unlockedFormula="1"/>
  </ignoredErrors>
  <legacyDrawingHF r:id="rId2"/>
</worksheet>
</file>

<file path=xl/worksheets/sheet8.xml><?xml version="1.0" encoding="utf-8"?>
<worksheet xmlns="http://schemas.openxmlformats.org/spreadsheetml/2006/main" xmlns:r="http://schemas.openxmlformats.org/officeDocument/2006/relationships">
  <sheetPr codeName="Sheet9"/>
  <dimension ref="B1:C1"/>
  <sheetViews>
    <sheetView workbookViewId="0">
      <selection activeCell="C2" sqref="C2"/>
    </sheetView>
  </sheetViews>
  <sheetFormatPr defaultRowHeight="10.5"/>
  <cols>
    <col min="2" max="2" width="23.85546875" bestFit="1" customWidth="1"/>
  </cols>
  <sheetData>
    <row r="1" spans="2:3">
      <c r="B1" t="s">
        <v>42</v>
      </c>
      <c r="C1">
        <v>2013</v>
      </c>
    </row>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PROJECT ID|INSTRUCTIONS</vt:lpstr>
      <vt:lpstr>FINANCIAL BENEFITS</vt:lpstr>
      <vt:lpstr>TOTAL DEVELOPMENT COSTS</vt:lpstr>
      <vt:lpstr>CAPITAL DEV. COSTS-THIS REQUEST</vt:lpstr>
      <vt:lpstr> OBJECTIVES</vt:lpstr>
      <vt:lpstr>SUPPORT COSTS</vt:lpstr>
      <vt:lpstr>FUNDING SOURCES</vt:lpstr>
      <vt:lpstr>Settings</vt:lpstr>
      <vt:lpstr>'PROJECT ID|INSTRUCTIONS'!OLE_LINK2</vt:lpstr>
      <vt:lpstr>' OBJECTIVES'!Print_Area</vt:lpstr>
      <vt:lpstr>'PROJECT ID|INSTRUCTIONS'!Print_Area</vt:lpstr>
      <vt:lpstr>' OBJECTIVES'!Print_Titles</vt:lpstr>
      <vt:lpstr>'CAPITAL DEV. COSTS-THIS REQUEST'!Print_Titles</vt:lpstr>
      <vt:lpstr>'FINANCIAL BENEFITS'!Print_Titles</vt:lpstr>
      <vt:lpstr>'SUPPORT COSTS'!Print_Titles</vt:lpstr>
      <vt:lpstr>'TOTAL DEVELOPMENT COSTS'!Print_Titles</vt:lpstr>
    </vt:vector>
  </TitlesOfParts>
  <Company>ITMA,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Lazarus</dc:creator>
  <cp:lastModifiedBy>ReganM1</cp:lastModifiedBy>
  <cp:lastPrinted>2013-03-01T18:26:33Z</cp:lastPrinted>
  <dcterms:created xsi:type="dcterms:W3CDTF">2009-11-16T15:45:40Z</dcterms:created>
  <dcterms:modified xsi:type="dcterms:W3CDTF">2013-03-27T19:17:50Z</dcterms:modified>
</cp:coreProperties>
</file>