
<file path=[Content_Types].xml><?xml version="1.0" encoding="utf-8"?>
<Types xmlns="http://schemas.openxmlformats.org/package/2006/content-types">
  <Default Extension="bin" ContentType="application/vnd.openxmlformats-officedocument.spreadsheetml.printerSettings"/>
  <Default Extension="vsd" ContentType="application/vnd.visio"/>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480" yWindow="120" windowWidth="15480" windowHeight="11640" tabRatio="978" firstSheet="1" activeTab="2"/>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24519"/>
</workbook>
</file>

<file path=xl/calcChain.xml><?xml version="1.0" encoding="utf-8"?>
<calcChain xmlns="http://schemas.openxmlformats.org/spreadsheetml/2006/main">
  <c r="F27" i="4"/>
  <c r="D22" i="2" l="1"/>
  <c r="D15"/>
  <c r="E15"/>
  <c r="F15"/>
  <c r="O12"/>
  <c r="O14"/>
  <c r="O13"/>
  <c r="O16"/>
  <c r="O17"/>
  <c r="O18"/>
  <c r="O19"/>
  <c r="O20"/>
  <c r="O21"/>
  <c r="O23"/>
  <c r="O25"/>
  <c r="M15"/>
  <c r="M27" s="1"/>
  <c r="M22"/>
  <c r="M26"/>
  <c r="K11"/>
  <c r="J11"/>
  <c r="I11"/>
  <c r="H11"/>
  <c r="G11"/>
  <c r="F11"/>
  <c r="E11"/>
  <c r="D36" i="10"/>
  <c r="K10" i="2"/>
  <c r="J10"/>
  <c r="I10"/>
  <c r="H10"/>
  <c r="G10"/>
  <c r="F10"/>
  <c r="H15"/>
  <c r="H27" s="1"/>
  <c r="J26"/>
  <c r="I26"/>
  <c r="H26"/>
  <c r="J22"/>
  <c r="I22"/>
  <c r="H22"/>
  <c r="J15"/>
  <c r="I15"/>
  <c r="D66" i="10"/>
  <c r="C4" i="5"/>
  <c r="C3"/>
  <c r="C2"/>
  <c r="D4" i="2"/>
  <c r="D3"/>
  <c r="D2"/>
  <c r="C2" i="10"/>
  <c r="C4"/>
  <c r="C3"/>
  <c r="D4" i="6"/>
  <c r="D3"/>
  <c r="D2"/>
  <c r="D2" i="1"/>
  <c r="D4"/>
  <c r="D3"/>
  <c r="C2" i="4"/>
  <c r="C4"/>
  <c r="C3"/>
  <c r="A37" i="10"/>
  <c r="D7" i="5"/>
  <c r="E7"/>
  <c r="F7"/>
  <c r="G7"/>
  <c r="H7"/>
  <c r="I7"/>
  <c r="J7"/>
  <c r="K7"/>
  <c r="J8"/>
  <c r="K8"/>
  <c r="L8"/>
  <c r="J9"/>
  <c r="K9"/>
  <c r="L9"/>
  <c r="J10"/>
  <c r="K10"/>
  <c r="L10"/>
  <c r="J11"/>
  <c r="K11"/>
  <c r="L11"/>
  <c r="J12"/>
  <c r="K12"/>
  <c r="L12"/>
  <c r="D14" i="6"/>
  <c r="E14"/>
  <c r="D18"/>
  <c r="E18"/>
  <c r="F14"/>
  <c r="F18"/>
  <c r="G14"/>
  <c r="G18"/>
  <c r="H14"/>
  <c r="H18"/>
  <c r="I14"/>
  <c r="I18"/>
  <c r="J14"/>
  <c r="J19" s="1"/>
  <c r="J18"/>
  <c r="J14" i="5"/>
  <c r="K14"/>
  <c r="L14"/>
  <c r="J15"/>
  <c r="K15"/>
  <c r="L15"/>
  <c r="J16"/>
  <c r="K16"/>
  <c r="L16"/>
  <c r="J17"/>
  <c r="K17"/>
  <c r="L17"/>
  <c r="J18"/>
  <c r="K18"/>
  <c r="L18"/>
  <c r="G15" i="2"/>
  <c r="K15"/>
  <c r="E22"/>
  <c r="F22"/>
  <c r="G22"/>
  <c r="K22"/>
  <c r="D26"/>
  <c r="E26"/>
  <c r="F26"/>
  <c r="G26"/>
  <c r="K26"/>
  <c r="A20" i="10"/>
  <c r="A9"/>
  <c r="E7" i="6"/>
  <c r="F7"/>
  <c r="G7"/>
  <c r="H7"/>
  <c r="I7"/>
  <c r="J7"/>
  <c r="K8"/>
  <c r="K9"/>
  <c r="K10"/>
  <c r="K11"/>
  <c r="K12"/>
  <c r="K13"/>
  <c r="K15"/>
  <c r="K17"/>
  <c r="F7" i="1"/>
  <c r="G7"/>
  <c r="H7"/>
  <c r="I7"/>
  <c r="J7"/>
  <c r="K8"/>
  <c r="K9"/>
  <c r="K10"/>
  <c r="D11"/>
  <c r="E11"/>
  <c r="E18"/>
  <c r="F11"/>
  <c r="G11"/>
  <c r="H11"/>
  <c r="I11"/>
  <c r="J11"/>
  <c r="J18"/>
  <c r="K12"/>
  <c r="K13"/>
  <c r="K14"/>
  <c r="K15"/>
  <c r="K16"/>
  <c r="K17"/>
  <c r="D18"/>
  <c r="F18"/>
  <c r="G18"/>
  <c r="H18"/>
  <c r="I18"/>
  <c r="K19"/>
  <c r="D22"/>
  <c r="E22"/>
  <c r="F22"/>
  <c r="G22"/>
  <c r="H22"/>
  <c r="I22"/>
  <c r="J22"/>
  <c r="D27" i="4"/>
  <c r="F19" i="6" l="1"/>
  <c r="K27" i="2"/>
  <c r="I19" i="6"/>
  <c r="G19"/>
  <c r="K11" i="1"/>
  <c r="I27" i="2"/>
  <c r="O26"/>
  <c r="E27"/>
  <c r="K22" i="1"/>
  <c r="G27" i="2"/>
  <c r="D19" i="5"/>
  <c r="D27" i="2"/>
  <c r="J27"/>
  <c r="F27"/>
  <c r="K18" i="1"/>
  <c r="H19" i="6"/>
  <c r="G13" i="5" s="1"/>
  <c r="G19" s="1"/>
  <c r="D19" i="6"/>
  <c r="C13" i="5" s="1"/>
  <c r="C19" s="1"/>
  <c r="O22" i="2"/>
  <c r="O15"/>
  <c r="I13" i="5"/>
  <c r="I19" s="1"/>
  <c r="H13"/>
  <c r="H19" s="1"/>
  <c r="F13"/>
  <c r="F19" s="1"/>
  <c r="K14" i="6"/>
  <c r="K18"/>
  <c r="J23" i="1"/>
  <c r="I21" i="5" s="1"/>
  <c r="H23" i="1"/>
  <c r="G21" i="5" s="1"/>
  <c r="F23" i="1"/>
  <c r="E21" i="5" s="1"/>
  <c r="E23" i="1"/>
  <c r="D21" i="5" s="1"/>
  <c r="I23" i="1"/>
  <c r="H21" i="5" s="1"/>
  <c r="G23" i="1"/>
  <c r="D23"/>
  <c r="C21" i="5" s="1"/>
  <c r="D23" l="1"/>
  <c r="K19" i="6"/>
  <c r="O27" i="2"/>
  <c r="K23" i="1"/>
  <c r="G23" i="5"/>
  <c r="I23"/>
  <c r="H23"/>
  <c r="F21"/>
  <c r="F23" s="1"/>
  <c r="K13"/>
  <c r="K19" s="1"/>
  <c r="J13"/>
  <c r="J19" s="1"/>
  <c r="E19"/>
  <c r="E23" s="1"/>
  <c r="L13"/>
  <c r="L19" s="1"/>
  <c r="C25" l="1"/>
</calcChain>
</file>

<file path=xl/sharedStrings.xml><?xml version="1.0" encoding="utf-8"?>
<sst xmlns="http://schemas.openxmlformats.org/spreadsheetml/2006/main" count="250" uniqueCount="127">
  <si>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</si>
  <si>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</si>
  <si>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</si>
  <si>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</si>
  <si>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</si>
  <si>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</si>
  <si>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</si>
  <si>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</si>
  <si>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</si>
  <si>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</si>
  <si>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</si>
  <si>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</si>
  <si>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</si>
  <si>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</si>
  <si>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</si>
  <si>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</si>
  <si>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</si>
  <si>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</si>
  <si>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</si>
  <si>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</si>
  <si>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</si>
  <si>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</si>
  <si>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</si>
  <si>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</si>
  <si>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</si>
  <si>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</si>
  <si>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</si>
  <si>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</si>
  <si>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</si>
  <si>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</si>
  <si>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</si>
  <si>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</si>
  <si>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</si>
  <si>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</si>
  <si>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</si>
  <si>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</si>
  <si>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</si>
  <si>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</si>
  <si>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</si>
  <si>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</si>
  <si>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</si>
  <si>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</si>
  <si>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</si>
  <si>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</si>
  <si>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</si>
  <si>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</si>
  <si>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</si>
  <si>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</si>
  <si>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</si>
  <si>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</si>
  <si>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</si>
  <si>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</si>
  <si>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</si>
  <si>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</si>
  <si>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</si>
  <si>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</si>
  <si>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</si>
  <si>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</si>
  <si>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</si>
  <si>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</si>
  <si>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</si>
  <si>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</si>
  <si>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</si>
  <si>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</si>
  <si>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</si>
  <si>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</si>
  <si>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</si>
  <si>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</si>
  <si>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</si>
  <si>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</si>
  <si>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</si>
  <si>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</si>
  <si>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</si>
  <si>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</si>
  <si>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</si>
  <si>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</si>
  <si>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</si>
  <si>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</si>
  <si>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</si>
  <si>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</si>
  <si>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</si>
  <si>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</si>
  <si>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</si>
  <si>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</si>
  <si>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</si>
  <si>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</si>
  <si>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</si>
  <si>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</si>
  <si>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</si>
  <si>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</si>
  <si>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</si>
  <si>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</si>
  <si>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</si>
  <si>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</si>
  <si>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</si>
  <si>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</si>
  <si>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</si>
  <si>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</si>
  <si>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</si>
  <si>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</si>
  <si>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</si>
  <si>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</si>
  <si>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</si>
  <si>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</si>
  <si>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</si>
  <si>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</si>
  <si>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</si>
  <si>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</si>
  <si>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Catherine Smith</t>
  </si>
  <si>
    <t>860-270-8010</t>
  </si>
  <si>
    <t>Catherine.Smith@ct.gov</t>
  </si>
  <si>
    <t>DECD-IT002</t>
  </si>
  <si>
    <t>Lean-Driven IT Revitalization Project – Phase 1</t>
  </si>
  <si>
    <t>Less downtime and mantenance of systems for IT staff</t>
  </si>
  <si>
    <t>more productivity from current staff</t>
  </si>
  <si>
    <t>-</t>
  </si>
  <si>
    <t>increased recipients/tax revenues starting after completion of first phase (2016)</t>
  </si>
  <si>
    <t>Automating workflow will increase worker productivity across all programs and improve response times to businesses and other constituents</t>
  </si>
  <si>
    <t>New systems will centralize data and improve efficiency and reporting</t>
  </si>
  <si>
    <t>Increased productivity lowers pressures for new hires</t>
  </si>
  <si>
    <t>stable workforce</t>
  </si>
  <si>
    <t xml:space="preserve">Ability of staff to handle more volume; thus increase in # of businesses served, jobs created, private capital investments made and taxes paid </t>
  </si>
  <si>
    <t>less need to hire more staff</t>
  </si>
  <si>
    <t>Additional deals due to additional capacity generates 100 to 571 jobs and $1.6 million in revenues annually (source: REMI)</t>
  </si>
  <si>
    <t>Note: it may take time to realize full annual benefits described</t>
  </si>
  <si>
    <t>Annual savings from replacing Lotus Notes, Alchemy, Pearl and Fluid Review</t>
  </si>
  <si>
    <t>FY 2015</t>
  </si>
</sst>
</file>

<file path=xl/styles.xml><?xml version="1.0" encoding="utf-8"?>
<styleSheet xmlns="http://schemas.openxmlformats.org/spreadsheetml/2006/main">
  <numFmts count="2">
    <numFmt numFmtId="164" formatCode="&quot;$&quot;#,##0"/>
    <numFmt numFmtId="165" formatCode="[$-409]mmmm\ d\,\ yyyy;@"/>
  </numFmts>
  <fonts count="47">
    <font>
      <sz val="10"/>
      <name val="Arial"/>
    </font>
    <font>
      <sz val="11"/>
      <color theme="1"/>
      <name val="Calibri"/>
      <family val="2"/>
      <scheme val="minor"/>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b/>
      <u/>
      <sz val="10"/>
      <name val="Arial"/>
      <family val="2"/>
    </font>
    <font>
      <b/>
      <u/>
      <sz val="9"/>
      <color indexed="9"/>
      <name val="Arial"/>
      <family val="2"/>
    </font>
    <font>
      <i/>
      <sz val="10"/>
      <name val="Arial"/>
      <family val="2"/>
    </font>
    <font>
      <sz val="10"/>
      <name val="Arial"/>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indexed="12"/>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b/>
      <sz val="9"/>
      <color indexed="8"/>
      <name val="Tahoma"/>
      <family val="2"/>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i/>
      <sz val="9"/>
      <name val="Arial"/>
      <family val="2"/>
    </font>
  </fonts>
  <fills count="41">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indexed="22"/>
        <bgColor indexed="64"/>
      </patternFill>
    </fill>
  </fills>
  <borders count="134">
    <border>
      <left/>
      <right/>
      <top/>
      <bottom/>
      <diagonal/>
    </border>
    <border>
      <left style="thin">
        <color indexed="22"/>
      </left>
      <right style="thin">
        <color indexed="22"/>
      </right>
      <top style="thin">
        <color indexed="22"/>
      </top>
      <bottom style="thin">
        <color indexed="2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hair">
        <color indexed="64"/>
      </left>
      <right/>
      <top style="hair">
        <color indexed="64"/>
      </top>
      <bottom style="thin">
        <color indexed="64"/>
      </bottom>
      <diagonal/>
    </border>
  </borders>
  <cellStyleXfs count="45">
    <xf numFmtId="0" fontId="0" fillId="0" borderId="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28" fillId="32" borderId="0" applyNumberFormat="0" applyBorder="0" applyAlignment="0" applyProtection="0"/>
    <xf numFmtId="0" fontId="29" fillId="33" borderId="0" applyNumberFormat="0" applyBorder="0" applyAlignment="0" applyProtection="0"/>
    <xf numFmtId="0" fontId="30" fillId="34" borderId="124" applyNumberFormat="0" applyAlignment="0" applyProtection="0"/>
    <xf numFmtId="0" fontId="31" fillId="35" borderId="125" applyNumberFormat="0" applyAlignment="0" applyProtection="0"/>
    <xf numFmtId="0" fontId="32" fillId="0" borderId="0" applyNumberFormat="0" applyFill="0" applyBorder="0" applyAlignment="0" applyProtection="0"/>
    <xf numFmtId="0" fontId="33" fillId="36" borderId="0" applyNumberFormat="0" applyBorder="0" applyAlignment="0" applyProtection="0"/>
    <xf numFmtId="0" fontId="34" fillId="0" borderId="126" applyNumberFormat="0" applyFill="0" applyAlignment="0" applyProtection="0"/>
    <xf numFmtId="0" fontId="35" fillId="0" borderId="127" applyNumberFormat="0" applyFill="0" applyAlignment="0" applyProtection="0"/>
    <xf numFmtId="0" fontId="36" fillId="0" borderId="128"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alignment vertical="top"/>
      <protection locked="0"/>
    </xf>
    <xf numFmtId="0" fontId="38" fillId="37" borderId="124" applyNumberFormat="0" applyAlignment="0" applyProtection="0"/>
    <xf numFmtId="0" fontId="39" fillId="0" borderId="129" applyNumberFormat="0" applyFill="0" applyAlignment="0" applyProtection="0"/>
    <xf numFmtId="0" fontId="40" fillId="38" borderId="0" applyNumberFormat="0" applyBorder="0" applyAlignment="0" applyProtection="0"/>
    <xf numFmtId="0" fontId="14" fillId="0" borderId="0"/>
    <xf numFmtId="0" fontId="9" fillId="39" borderId="130" applyNumberFormat="0" applyFont="0" applyAlignment="0" applyProtection="0"/>
    <xf numFmtId="0" fontId="42" fillId="34" borderId="131" applyNumberFormat="0" applyAlignment="0" applyProtection="0"/>
    <xf numFmtId="0" fontId="43" fillId="0" borderId="0" applyNumberFormat="0" applyFill="0" applyBorder="0" applyAlignment="0" applyProtection="0"/>
    <xf numFmtId="0" fontId="44" fillId="0" borderId="132" applyNumberFormat="0" applyFill="0" applyAlignment="0" applyProtection="0"/>
    <xf numFmtId="0" fontId="45" fillId="0" borderId="0" applyNumberFormat="0" applyFill="0" applyBorder="0" applyAlignment="0" applyProtection="0"/>
    <xf numFmtId="0" fontId="41" fillId="40" borderId="1">
      <alignment vertical="center"/>
    </xf>
  </cellStyleXfs>
  <cellXfs count="340">
    <xf numFmtId="0" fontId="0" fillId="0" borderId="0" xfId="0"/>
    <xf numFmtId="3" fontId="6" fillId="2" borderId="2" xfId="0" applyNumberFormat="1" applyFont="1" applyFill="1" applyBorder="1" applyAlignment="1" applyProtection="1">
      <alignment horizontal="right" vertical="center" indent="1"/>
      <protection locked="0"/>
    </xf>
    <xf numFmtId="3" fontId="6" fillId="2" borderId="3" xfId="0" applyNumberFormat="1" applyFont="1" applyFill="1" applyBorder="1" applyAlignment="1" applyProtection="1">
      <alignment horizontal="right" vertical="center" indent="1"/>
      <protection locked="0"/>
    </xf>
    <xf numFmtId="3" fontId="6" fillId="2" borderId="4" xfId="0" applyNumberFormat="1" applyFont="1" applyFill="1" applyBorder="1" applyAlignment="1" applyProtection="1">
      <alignment horizontal="right" vertical="center" indent="1"/>
      <protection locked="0"/>
    </xf>
    <xf numFmtId="3" fontId="10" fillId="2" borderId="2" xfId="0" applyNumberFormat="1" applyFont="1" applyFill="1" applyBorder="1" applyAlignment="1" applyProtection="1">
      <alignment horizontal="right" vertical="center" indent="1"/>
      <protection locked="0"/>
    </xf>
    <xf numFmtId="3" fontId="10" fillId="2" borderId="3" xfId="0" applyNumberFormat="1" applyFont="1" applyFill="1" applyBorder="1" applyAlignment="1" applyProtection="1">
      <alignment horizontal="right" vertical="center" indent="1"/>
      <protection locked="0"/>
    </xf>
    <xf numFmtId="3" fontId="10" fillId="2" borderId="4" xfId="0" applyNumberFormat="1" applyFont="1" applyFill="1" applyBorder="1" applyAlignment="1" applyProtection="1">
      <alignment horizontal="right" vertical="center" indent="1"/>
      <protection locked="0"/>
    </xf>
    <xf numFmtId="3" fontId="10" fillId="3" borderId="5" xfId="0" applyNumberFormat="1" applyFont="1" applyFill="1" applyBorder="1" applyAlignment="1" applyProtection="1">
      <alignment horizontal="right" vertical="center" indent="1"/>
    </xf>
    <xf numFmtId="0" fontId="10" fillId="2" borderId="2" xfId="0" applyFont="1" applyFill="1" applyBorder="1" applyAlignment="1" applyProtection="1">
      <alignment vertical="center" wrapText="1"/>
      <protection locked="0"/>
    </xf>
    <xf numFmtId="0" fontId="0" fillId="0" borderId="0" xfId="0" applyProtection="1"/>
    <xf numFmtId="0" fontId="10" fillId="2" borderId="3" xfId="0" applyFont="1" applyFill="1" applyBorder="1" applyAlignment="1" applyProtection="1">
      <alignment vertical="center" wrapText="1"/>
      <protection locked="0"/>
    </xf>
    <xf numFmtId="3" fontId="10" fillId="3" borderId="6" xfId="0" applyNumberFormat="1" applyFont="1" applyFill="1" applyBorder="1" applyAlignment="1" applyProtection="1">
      <alignment horizontal="right" vertical="center" indent="1"/>
    </xf>
    <xf numFmtId="49" fontId="6" fillId="2" borderId="7" xfId="0" applyNumberFormat="1" applyFont="1" applyFill="1" applyBorder="1" applyAlignment="1" applyProtection="1">
      <alignment horizontal="center" vertical="center" wrapText="1"/>
      <protection locked="0"/>
    </xf>
    <xf numFmtId="49" fontId="6" fillId="2" borderId="8" xfId="0" applyNumberFormat="1" applyFont="1" applyFill="1" applyBorder="1" applyAlignment="1" applyProtection="1">
      <alignment horizontal="center" vertical="center" wrapText="1"/>
      <protection locked="0"/>
    </xf>
    <xf numFmtId="3" fontId="6" fillId="2" borderId="9" xfId="0" applyNumberFormat="1" applyFont="1" applyFill="1" applyBorder="1" applyAlignment="1" applyProtection="1">
      <alignment horizontal="right" vertical="center" wrapText="1"/>
      <protection locked="0"/>
    </xf>
    <xf numFmtId="3" fontId="6" fillId="2" borderId="10" xfId="0" applyNumberFormat="1" applyFont="1" applyFill="1" applyBorder="1" applyAlignment="1" applyProtection="1">
      <alignment horizontal="right" vertical="center" wrapText="1"/>
      <protection locked="0"/>
    </xf>
    <xf numFmtId="49" fontId="6" fillId="2" borderId="11" xfId="0" applyNumberFormat="1" applyFont="1" applyFill="1" applyBorder="1" applyAlignment="1" applyProtection="1">
      <alignment horizontal="center" vertical="center" wrapText="1"/>
      <protection locked="0"/>
    </xf>
    <xf numFmtId="3" fontId="6" fillId="2" borderId="12" xfId="0" applyNumberFormat="1" applyFont="1" applyFill="1" applyBorder="1" applyAlignment="1" applyProtection="1">
      <alignment horizontal="right" vertical="center" wrapText="1"/>
      <protection locked="0"/>
    </xf>
    <xf numFmtId="0" fontId="5" fillId="0" borderId="0" xfId="0" applyFont="1" applyProtection="1"/>
    <xf numFmtId="0" fontId="10" fillId="0" borderId="0" xfId="0" applyFont="1" applyProtection="1"/>
    <xf numFmtId="0" fontId="9" fillId="0" borderId="0" xfId="0" applyFont="1" applyProtection="1"/>
    <xf numFmtId="0" fontId="4" fillId="4" borderId="0" xfId="0" applyFont="1" applyFill="1" applyBorder="1" applyAlignment="1" applyProtection="1">
      <alignment horizontal="right"/>
    </xf>
    <xf numFmtId="0" fontId="4" fillId="4" borderId="13" xfId="0" applyFont="1" applyFill="1" applyBorder="1" applyAlignment="1" applyProtection="1">
      <alignment horizontal="centerContinuous" wrapText="1"/>
    </xf>
    <xf numFmtId="0" fontId="3" fillId="4" borderId="14" xfId="0" applyFont="1" applyFill="1" applyBorder="1" applyAlignment="1" applyProtection="1">
      <alignment horizontal="right"/>
    </xf>
    <xf numFmtId="0" fontId="4" fillId="4" borderId="15" xfId="0" applyFont="1" applyFill="1" applyBorder="1" applyAlignment="1" applyProtection="1">
      <alignment horizontal="center" wrapText="1"/>
    </xf>
    <xf numFmtId="49" fontId="6" fillId="3" borderId="16" xfId="0" applyNumberFormat="1" applyFont="1" applyFill="1" applyBorder="1" applyAlignment="1" applyProtection="1">
      <alignment horizontal="center" vertical="center"/>
    </xf>
    <xf numFmtId="3" fontId="6" fillId="3" borderId="17" xfId="0" applyNumberFormat="1" applyFont="1" applyFill="1" applyBorder="1" applyAlignment="1" applyProtection="1">
      <alignment horizontal="right" vertical="center" indent="1"/>
    </xf>
    <xf numFmtId="0" fontId="5" fillId="0" borderId="0" xfId="0" applyFont="1" applyAlignment="1" applyProtection="1">
      <alignment wrapText="1"/>
    </xf>
    <xf numFmtId="49" fontId="6" fillId="3" borderId="6" xfId="0" applyNumberFormat="1" applyFont="1" applyFill="1" applyBorder="1" applyAlignment="1" applyProtection="1">
      <alignment horizontal="center" vertical="center"/>
    </xf>
    <xf numFmtId="3" fontId="6" fillId="3" borderId="6" xfId="0" applyNumberFormat="1" applyFont="1" applyFill="1" applyBorder="1" applyAlignment="1" applyProtection="1">
      <alignment horizontal="right" vertical="center" indent="1"/>
    </xf>
    <xf numFmtId="0" fontId="12" fillId="4" borderId="18" xfId="0" applyFont="1" applyFill="1" applyBorder="1" applyAlignment="1" applyProtection="1">
      <alignment vertical="top"/>
    </xf>
    <xf numFmtId="0" fontId="4" fillId="4" borderId="19" xfId="0" applyFont="1" applyFill="1" applyBorder="1" applyAlignment="1" applyProtection="1">
      <alignment horizontal="centerContinuous" wrapText="1"/>
    </xf>
    <xf numFmtId="0" fontId="4" fillId="4" borderId="20" xfId="0" applyFont="1" applyFill="1" applyBorder="1" applyAlignment="1" applyProtection="1">
      <alignment horizontal="right"/>
    </xf>
    <xf numFmtId="0" fontId="4" fillId="4" borderId="21" xfId="0" applyFont="1" applyFill="1" applyBorder="1" applyAlignment="1" applyProtection="1">
      <alignment horizontal="center" wrapText="1"/>
    </xf>
    <xf numFmtId="0" fontId="6" fillId="3" borderId="18" xfId="0" applyFont="1" applyFill="1" applyBorder="1" applyAlignment="1" applyProtection="1">
      <alignment vertical="center"/>
    </xf>
    <xf numFmtId="0" fontId="6" fillId="3" borderId="0" xfId="0" applyFont="1" applyFill="1" applyBorder="1" applyAlignment="1" applyProtection="1">
      <alignment vertical="center"/>
    </xf>
    <xf numFmtId="0" fontId="6" fillId="3" borderId="18" xfId="0" applyFont="1" applyFill="1" applyBorder="1" applyAlignment="1" applyProtection="1">
      <alignment vertical="center" wrapText="1"/>
    </xf>
    <xf numFmtId="10" fontId="6" fillId="2" borderId="2" xfId="0" applyNumberFormat="1" applyFont="1" applyFill="1" applyBorder="1" applyAlignment="1" applyProtection="1">
      <alignment horizontal="right" vertical="center" indent="1"/>
      <protection locked="0"/>
    </xf>
    <xf numFmtId="10" fontId="6" fillId="2" borderId="3" xfId="0" applyNumberFormat="1" applyFont="1" applyFill="1" applyBorder="1" applyAlignment="1" applyProtection="1">
      <alignment horizontal="right" vertical="center" indent="1"/>
      <protection locked="0"/>
    </xf>
    <xf numFmtId="10" fontId="6" fillId="2" borderId="4" xfId="0" applyNumberFormat="1" applyFont="1" applyFill="1" applyBorder="1" applyAlignment="1" applyProtection="1">
      <alignment horizontal="right" vertical="center" indent="1"/>
      <protection locked="0"/>
    </xf>
    <xf numFmtId="3" fontId="6" fillId="2" borderId="23" xfId="0" applyNumberFormat="1" applyFont="1" applyFill="1" applyBorder="1" applyAlignment="1" applyProtection="1">
      <alignment horizontal="right" vertical="center" indent="1"/>
      <protection locked="0"/>
    </xf>
    <xf numFmtId="3" fontId="6" fillId="2" borderId="24" xfId="0" applyNumberFormat="1" applyFont="1" applyFill="1" applyBorder="1" applyAlignment="1" applyProtection="1">
      <alignment horizontal="right" vertical="center" indent="1"/>
      <protection locked="0"/>
    </xf>
    <xf numFmtId="3" fontId="6" fillId="2" borderId="10" xfId="0" applyNumberFormat="1" applyFont="1" applyFill="1" applyBorder="1" applyAlignment="1" applyProtection="1">
      <alignment horizontal="right" vertical="center" indent="1"/>
      <protection locked="0"/>
    </xf>
    <xf numFmtId="3" fontId="6" fillId="2" borderId="12" xfId="0" applyNumberFormat="1" applyFont="1" applyFill="1" applyBorder="1" applyAlignment="1" applyProtection="1">
      <alignment horizontal="right" vertical="center" indent="1"/>
      <protection locked="0"/>
    </xf>
    <xf numFmtId="3" fontId="6" fillId="2" borderId="9" xfId="0" applyNumberFormat="1" applyFont="1" applyFill="1" applyBorder="1" applyAlignment="1" applyProtection="1">
      <alignment horizontal="right" vertical="center" indent="1"/>
      <protection locked="0"/>
    </xf>
    <xf numFmtId="3" fontId="6" fillId="2" borderId="8" xfId="0" applyNumberFormat="1" applyFont="1" applyFill="1" applyBorder="1" applyAlignment="1" applyProtection="1">
      <alignment horizontal="right" vertical="center" indent="1"/>
      <protection locked="0"/>
    </xf>
    <xf numFmtId="3" fontId="6" fillId="2" borderId="7" xfId="0" applyNumberFormat="1" applyFont="1" applyFill="1" applyBorder="1" applyAlignment="1" applyProtection="1">
      <alignment horizontal="right" vertical="center" indent="1"/>
      <protection locked="0"/>
    </xf>
    <xf numFmtId="3" fontId="6" fillId="2" borderId="11" xfId="0" applyNumberFormat="1" applyFont="1" applyFill="1" applyBorder="1" applyAlignment="1" applyProtection="1">
      <alignment horizontal="right" vertical="center" indent="1"/>
      <protection locked="0"/>
    </xf>
    <xf numFmtId="165" fontId="10" fillId="0" borderId="27"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9" fillId="0" borderId="0" xfId="0" applyNumberFormat="1" applyFont="1" applyAlignment="1" applyProtection="1">
      <alignment vertical="center"/>
    </xf>
    <xf numFmtId="0" fontId="9" fillId="0" borderId="0" xfId="0" applyFont="1" applyAlignment="1" applyProtection="1">
      <alignment wrapText="1"/>
    </xf>
    <xf numFmtId="0" fontId="8" fillId="4" borderId="28" xfId="0" applyFont="1" applyFill="1" applyBorder="1" applyAlignment="1" applyProtection="1">
      <alignment horizontal="center"/>
    </xf>
    <xf numFmtId="0" fontId="8" fillId="4" borderId="29" xfId="0" applyFont="1" applyFill="1" applyBorder="1" applyAlignment="1" applyProtection="1">
      <alignment horizontal="center"/>
    </xf>
    <xf numFmtId="0" fontId="8" fillId="4" borderId="30" xfId="0" applyFont="1" applyFill="1" applyBorder="1" applyAlignment="1" applyProtection="1">
      <alignment horizontal="center"/>
    </xf>
    <xf numFmtId="0" fontId="8" fillId="4" borderId="30" xfId="0" applyFont="1" applyFill="1" applyBorder="1" applyAlignment="1" applyProtection="1">
      <alignment horizontal="center" wrapText="1"/>
    </xf>
    <xf numFmtId="0" fontId="8" fillId="4" borderId="31" xfId="0" applyFont="1" applyFill="1" applyBorder="1" applyAlignment="1" applyProtection="1">
      <alignment horizontal="center" wrapText="1"/>
    </xf>
    <xf numFmtId="0" fontId="10" fillId="3" borderId="0" xfId="0" applyFont="1" applyFill="1" applyBorder="1" applyAlignment="1" applyProtection="1">
      <alignment vertical="center"/>
    </xf>
    <xf numFmtId="0" fontId="10" fillId="3" borderId="32" xfId="0" applyFont="1" applyFill="1" applyBorder="1" applyAlignment="1" applyProtection="1">
      <alignment vertical="center"/>
    </xf>
    <xf numFmtId="3" fontId="6" fillId="3" borderId="33" xfId="0" applyNumberFormat="1" applyFont="1" applyFill="1" applyBorder="1" applyAlignment="1" applyProtection="1">
      <alignment horizontal="right" vertical="center" indent="1"/>
    </xf>
    <xf numFmtId="3" fontId="6" fillId="3" borderId="34" xfId="0" applyNumberFormat="1" applyFont="1" applyFill="1" applyBorder="1" applyAlignment="1" applyProtection="1">
      <alignment horizontal="right" vertical="center" indent="1"/>
    </xf>
    <xf numFmtId="3" fontId="6" fillId="3" borderId="35" xfId="0" applyNumberFormat="1" applyFont="1" applyFill="1" applyBorder="1" applyAlignment="1" applyProtection="1">
      <alignment horizontal="right" vertical="center" indent="1"/>
    </xf>
    <xf numFmtId="0" fontId="10" fillId="3" borderId="36" xfId="0" applyFont="1" applyFill="1" applyBorder="1" applyAlignment="1" applyProtection="1">
      <alignment vertical="center"/>
    </xf>
    <xf numFmtId="0" fontId="10" fillId="3" borderId="37" xfId="0" applyFont="1" applyFill="1" applyBorder="1" applyAlignment="1" applyProtection="1">
      <alignment vertical="center"/>
    </xf>
    <xf numFmtId="49" fontId="10" fillId="0" borderId="0" xfId="0" applyNumberFormat="1" applyFont="1" applyAlignment="1" applyProtection="1">
      <alignment vertical="center"/>
    </xf>
    <xf numFmtId="0" fontId="10"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8" fillId="4" borderId="38" xfId="0" applyFont="1" applyFill="1" applyBorder="1" applyAlignment="1" applyProtection="1">
      <alignment horizontal="center"/>
    </xf>
    <xf numFmtId="0" fontId="8" fillId="4" borderId="39" xfId="0" applyFont="1" applyFill="1" applyBorder="1" applyAlignment="1" applyProtection="1">
      <alignment horizontal="center"/>
    </xf>
    <xf numFmtId="0" fontId="8" fillId="4" borderId="39" xfId="0" applyFont="1" applyFill="1" applyBorder="1" applyAlignment="1" applyProtection="1">
      <alignment horizontal="center" wrapText="1"/>
    </xf>
    <xf numFmtId="0" fontId="8" fillId="4" borderId="40" xfId="0" applyFont="1" applyFill="1" applyBorder="1" applyAlignment="1" applyProtection="1">
      <alignment horizontal="center" wrapText="1"/>
    </xf>
    <xf numFmtId="3" fontId="6" fillId="3" borderId="42" xfId="0" applyNumberFormat="1" applyFont="1" applyFill="1" applyBorder="1" applyAlignment="1" applyProtection="1">
      <alignment horizontal="right" vertical="center" indent="1"/>
    </xf>
    <xf numFmtId="0" fontId="10" fillId="3" borderId="6" xfId="0" applyFont="1" applyFill="1" applyBorder="1" applyAlignment="1" applyProtection="1">
      <alignment vertical="center"/>
    </xf>
    <xf numFmtId="3" fontId="9" fillId="0" borderId="0" xfId="0" applyNumberFormat="1" applyFont="1" applyAlignment="1" applyProtection="1">
      <alignment horizontal="right" vertical="center" indent="1"/>
    </xf>
    <xf numFmtId="0" fontId="14" fillId="0" borderId="0" xfId="38" applyAlignment="1" applyProtection="1">
      <alignment horizontal="center"/>
    </xf>
    <xf numFmtId="0" fontId="14" fillId="0" borderId="0" xfId="38" applyProtection="1"/>
    <xf numFmtId="164" fontId="18" fillId="5" borderId="6" xfId="38" applyNumberFormat="1" applyFont="1" applyFill="1" applyBorder="1" applyProtection="1"/>
    <xf numFmtId="0" fontId="9" fillId="0" borderId="0" xfId="0" applyNumberFormat="1" applyFont="1" applyAlignment="1" applyProtection="1">
      <alignment vertical="center"/>
    </xf>
    <xf numFmtId="0" fontId="8" fillId="4" borderId="43" xfId="0" applyFont="1" applyFill="1" applyBorder="1" applyAlignment="1" applyProtection="1">
      <alignment horizontal="left"/>
    </xf>
    <xf numFmtId="0" fontId="8" fillId="4" borderId="13" xfId="0" applyFont="1" applyFill="1" applyBorder="1" applyAlignment="1" applyProtection="1">
      <alignment horizontal="left" vertical="center"/>
    </xf>
    <xf numFmtId="0" fontId="8" fillId="4" borderId="13" xfId="0" applyFont="1" applyFill="1" applyBorder="1" applyAlignment="1" applyProtection="1">
      <alignment horizontal="right"/>
    </xf>
    <xf numFmtId="0" fontId="8" fillId="4" borderId="13" xfId="0" applyFont="1" applyFill="1" applyBorder="1" applyAlignment="1" applyProtection="1">
      <alignment horizontal="center" wrapText="1"/>
    </xf>
    <xf numFmtId="0" fontId="4" fillId="4" borderId="13" xfId="0" applyFont="1" applyFill="1" applyBorder="1" applyAlignment="1" applyProtection="1">
      <alignment horizontal="center" wrapText="1"/>
    </xf>
    <xf numFmtId="0" fontId="4" fillId="4" borderId="19" xfId="0" applyFont="1" applyFill="1" applyBorder="1" applyAlignment="1" applyProtection="1">
      <alignment horizontal="center" wrapText="1"/>
    </xf>
    <xf numFmtId="0" fontId="8" fillId="4" borderId="43" xfId="0" applyFont="1" applyFill="1" applyBorder="1" applyAlignment="1" applyProtection="1">
      <alignment horizontal="center" wrapText="1"/>
    </xf>
    <xf numFmtId="0" fontId="8" fillId="4" borderId="19" xfId="0" applyFont="1" applyFill="1" applyBorder="1" applyAlignment="1" applyProtection="1">
      <alignment horizontal="center" wrapText="1"/>
    </xf>
    <xf numFmtId="0" fontId="8" fillId="4" borderId="44" xfId="0" applyFont="1" applyFill="1" applyBorder="1" applyAlignment="1" applyProtection="1">
      <alignment horizontal="center"/>
    </xf>
    <xf numFmtId="0" fontId="8" fillId="4" borderId="45" xfId="0" applyFont="1" applyFill="1" applyBorder="1" applyAlignment="1" applyProtection="1">
      <alignment horizontal="center"/>
    </xf>
    <xf numFmtId="0" fontId="4" fillId="4" borderId="45" xfId="0" applyFont="1" applyFill="1" applyBorder="1" applyAlignment="1" applyProtection="1">
      <alignment horizontal="center" wrapText="1"/>
    </xf>
    <xf numFmtId="0" fontId="4" fillId="4" borderId="46" xfId="0" applyFont="1" applyFill="1" applyBorder="1" applyAlignment="1" applyProtection="1">
      <alignment horizontal="center" wrapText="1"/>
    </xf>
    <xf numFmtId="0" fontId="5" fillId="0" borderId="0" xfId="0" applyNumberFormat="1" applyFont="1" applyProtection="1"/>
    <xf numFmtId="0" fontId="4" fillId="4" borderId="43" xfId="0" applyFont="1" applyFill="1" applyBorder="1" applyAlignment="1" applyProtection="1">
      <alignment horizontal="center" wrapText="1"/>
    </xf>
    <xf numFmtId="0" fontId="7" fillId="0" borderId="0" xfId="0" applyFont="1" applyProtection="1"/>
    <xf numFmtId="3" fontId="6" fillId="3" borderId="47" xfId="0" applyNumberFormat="1" applyFont="1" applyFill="1" applyBorder="1" applyAlignment="1" applyProtection="1">
      <alignment horizontal="right" vertical="center" indent="1"/>
    </xf>
    <xf numFmtId="0" fontId="6" fillId="2" borderId="48" xfId="0" applyNumberFormat="1" applyFont="1" applyFill="1" applyBorder="1" applyAlignment="1" applyProtection="1">
      <alignment horizontal="right" vertical="center" indent="1"/>
      <protection locked="0"/>
    </xf>
    <xf numFmtId="0" fontId="6" fillId="2" borderId="49" xfId="0" applyNumberFormat="1" applyFont="1" applyFill="1" applyBorder="1" applyAlignment="1" applyProtection="1">
      <alignment horizontal="right" vertical="center" indent="1"/>
      <protection locked="0"/>
    </xf>
    <xf numFmtId="0" fontId="6" fillId="3" borderId="50" xfId="0" applyFont="1" applyFill="1" applyBorder="1" applyAlignment="1" applyProtection="1">
      <alignment vertical="center" wrapText="1"/>
    </xf>
    <xf numFmtId="49" fontId="6" fillId="3" borderId="7" xfId="0" applyNumberFormat="1" applyFont="1" applyFill="1" applyBorder="1" applyAlignment="1" applyProtection="1">
      <alignment horizontal="center" vertical="center"/>
    </xf>
    <xf numFmtId="3" fontId="6" fillId="3" borderId="10" xfId="0" applyNumberFormat="1" applyFont="1" applyFill="1" applyBorder="1" applyAlignment="1" applyProtection="1">
      <alignment horizontal="right" vertical="center" indent="1"/>
    </xf>
    <xf numFmtId="49" fontId="6" fillId="3" borderId="51" xfId="0" applyNumberFormat="1" applyFont="1" applyFill="1" applyBorder="1" applyAlignment="1" applyProtection="1">
      <alignment horizontal="center" vertical="center"/>
    </xf>
    <xf numFmtId="3" fontId="6" fillId="3" borderId="52" xfId="0" applyNumberFormat="1" applyFont="1" applyFill="1" applyBorder="1" applyAlignment="1" applyProtection="1">
      <alignment horizontal="right" vertical="center" indent="1"/>
    </xf>
    <xf numFmtId="0" fontId="8" fillId="0" borderId="0" xfId="0" applyFont="1" applyFill="1" applyBorder="1" applyAlignment="1" applyProtection="1">
      <alignment vertical="center"/>
    </xf>
    <xf numFmtId="49" fontId="8" fillId="2" borderId="0" xfId="0" applyNumberFormat="1" applyFont="1" applyFill="1" applyBorder="1" applyAlignment="1" applyProtection="1">
      <alignment vertical="center"/>
    </xf>
    <xf numFmtId="49" fontId="8" fillId="0" borderId="0" xfId="0" applyNumberFormat="1" applyFont="1" applyFill="1" applyBorder="1" applyAlignment="1" applyProtection="1">
      <alignment vertical="center"/>
    </xf>
    <xf numFmtId="49" fontId="8" fillId="0" borderId="0" xfId="0" applyNumberFormat="1" applyFont="1" applyBorder="1" applyAlignment="1" applyProtection="1">
      <alignment vertical="center"/>
    </xf>
    <xf numFmtId="49" fontId="10" fillId="0" borderId="0" xfId="0" applyNumberFormat="1" applyFont="1" applyBorder="1" applyAlignment="1" applyProtection="1">
      <alignment vertical="center"/>
    </xf>
    <xf numFmtId="0" fontId="10" fillId="3" borderId="18" xfId="0" applyFont="1" applyFill="1" applyBorder="1" applyAlignment="1" applyProtection="1">
      <alignment vertical="center"/>
    </xf>
    <xf numFmtId="0" fontId="10" fillId="3" borderId="53" xfId="0" applyFont="1" applyFill="1" applyBorder="1" applyAlignment="1" applyProtection="1">
      <alignment vertical="center"/>
    </xf>
    <xf numFmtId="0" fontId="11" fillId="3" borderId="18" xfId="0" applyFont="1" applyFill="1" applyBorder="1" applyAlignment="1" applyProtection="1">
      <alignment vertical="center" wrapText="1"/>
    </xf>
    <xf numFmtId="0" fontId="10" fillId="2" borderId="18" xfId="0" applyNumberFormat="1" applyFont="1" applyFill="1" applyBorder="1" applyAlignment="1" applyProtection="1">
      <alignment horizontal="left" vertical="center" wrapText="1"/>
    </xf>
    <xf numFmtId="0" fontId="10" fillId="2" borderId="0" xfId="0" applyNumberFormat="1" applyFont="1" applyFill="1" applyBorder="1" applyAlignment="1" applyProtection="1">
      <alignment horizontal="left" vertical="center" wrapText="1"/>
    </xf>
    <xf numFmtId="3" fontId="10" fillId="2" borderId="0" xfId="0" applyNumberFormat="1" applyFont="1" applyFill="1" applyBorder="1" applyAlignment="1" applyProtection="1">
      <alignment horizontal="right" vertical="center" indent="1"/>
    </xf>
    <xf numFmtId="0" fontId="10" fillId="2" borderId="0" xfId="0" applyFont="1" applyFill="1" applyProtection="1"/>
    <xf numFmtId="3" fontId="10" fillId="2" borderId="0" xfId="0" applyNumberFormat="1" applyFont="1" applyFill="1" applyProtection="1"/>
    <xf numFmtId="3" fontId="10" fillId="3" borderId="54" xfId="0" applyNumberFormat="1" applyFont="1" applyFill="1" applyBorder="1" applyAlignment="1" applyProtection="1">
      <alignment horizontal="right" vertical="center" indent="1"/>
    </xf>
    <xf numFmtId="3" fontId="10" fillId="3" borderId="55" xfId="0" applyNumberFormat="1" applyFont="1" applyFill="1" applyBorder="1" applyAlignment="1" applyProtection="1">
      <alignment horizontal="right" vertical="center" indent="1"/>
    </xf>
    <xf numFmtId="3" fontId="10" fillId="3" borderId="2" xfId="0" applyNumberFormat="1" applyFont="1" applyFill="1" applyBorder="1" applyAlignment="1" applyProtection="1">
      <alignment horizontal="right" vertical="center" indent="1"/>
    </xf>
    <xf numFmtId="3" fontId="10" fillId="3" borderId="10" xfId="0" applyNumberFormat="1" applyFont="1" applyFill="1" applyBorder="1" applyAlignment="1" applyProtection="1">
      <alignment horizontal="right" vertical="center" indent="1"/>
    </xf>
    <xf numFmtId="3" fontId="10" fillId="3" borderId="56" xfId="0" applyNumberFormat="1" applyFont="1" applyFill="1" applyBorder="1" applyAlignment="1" applyProtection="1">
      <alignment horizontal="right" vertical="center" indent="1"/>
    </xf>
    <xf numFmtId="3" fontId="10" fillId="3" borderId="57" xfId="0" applyNumberFormat="1" applyFont="1" applyFill="1" applyBorder="1" applyAlignment="1" applyProtection="1">
      <alignment horizontal="right" vertical="center" indent="1"/>
    </xf>
    <xf numFmtId="3" fontId="10" fillId="3" borderId="58" xfId="0" applyNumberFormat="1" applyFont="1" applyFill="1" applyBorder="1" applyAlignment="1" applyProtection="1">
      <alignment horizontal="right" vertical="center" indent="1"/>
    </xf>
    <xf numFmtId="3" fontId="10" fillId="3" borderId="22" xfId="0" applyNumberFormat="1" applyFont="1" applyFill="1" applyBorder="1" applyAlignment="1" applyProtection="1">
      <alignment horizontal="right" vertical="center" indent="1"/>
    </xf>
    <xf numFmtId="3" fontId="10" fillId="3" borderId="59" xfId="0" applyNumberFormat="1" applyFont="1" applyFill="1" applyBorder="1" applyAlignment="1" applyProtection="1">
      <alignment horizontal="right" vertical="center" indent="1"/>
    </xf>
    <xf numFmtId="3" fontId="10" fillId="2" borderId="54" xfId="0" applyNumberFormat="1" applyFont="1" applyFill="1" applyBorder="1" applyAlignment="1" applyProtection="1">
      <alignment horizontal="right" vertical="center" indent="1"/>
      <protection locked="0"/>
    </xf>
    <xf numFmtId="3" fontId="10" fillId="2" borderId="56" xfId="0" applyNumberFormat="1" applyFont="1" applyFill="1" applyBorder="1" applyAlignment="1" applyProtection="1">
      <alignment horizontal="right" vertical="center" indent="1"/>
      <protection locked="0"/>
    </xf>
    <xf numFmtId="0" fontId="11" fillId="3" borderId="0" xfId="0" applyFont="1" applyFill="1" applyBorder="1" applyAlignment="1" applyProtection="1">
      <alignment vertical="center" wrapText="1"/>
    </xf>
    <xf numFmtId="3" fontId="10" fillId="6" borderId="2" xfId="0" applyNumberFormat="1" applyFont="1" applyFill="1" applyBorder="1" applyAlignment="1" applyProtection="1">
      <alignment horizontal="right" vertical="center" indent="1"/>
    </xf>
    <xf numFmtId="49" fontId="5" fillId="2" borderId="22" xfId="0" applyNumberFormat="1" applyFont="1" applyFill="1" applyBorder="1" applyAlignment="1" applyProtection="1">
      <alignment horizontal="left" vertical="center" wrapText="1"/>
      <protection locked="0"/>
    </xf>
    <xf numFmtId="49" fontId="5" fillId="2" borderId="9" xfId="0" applyNumberFormat="1" applyFont="1" applyFill="1" applyBorder="1" applyAlignment="1" applyProtection="1">
      <alignment horizontal="left" vertical="center" wrapText="1"/>
      <protection locked="0"/>
    </xf>
    <xf numFmtId="49" fontId="5" fillId="2" borderId="12" xfId="0" applyNumberFormat="1" applyFont="1" applyFill="1" applyBorder="1" applyAlignment="1" applyProtection="1">
      <alignment horizontal="left" vertical="center" wrapText="1"/>
      <protection locked="0"/>
    </xf>
    <xf numFmtId="0" fontId="14" fillId="3" borderId="60" xfId="38" applyFill="1" applyBorder="1" applyAlignment="1" applyProtection="1">
      <alignment horizontal="center" wrapText="1"/>
    </xf>
    <xf numFmtId="0" fontId="14" fillId="3" borderId="54" xfId="38" applyFill="1" applyBorder="1" applyAlignment="1" applyProtection="1">
      <alignment horizontal="center" wrapText="1"/>
    </xf>
    <xf numFmtId="164" fontId="14" fillId="5" borderId="54" xfId="38" applyNumberFormat="1" applyFill="1" applyBorder="1" applyAlignment="1" applyProtection="1">
      <alignment wrapText="1"/>
    </xf>
    <xf numFmtId="164" fontId="14" fillId="0" borderId="55" xfId="38" applyNumberFormat="1" applyFill="1" applyBorder="1" applyAlignment="1" applyProtection="1">
      <alignment horizontal="center" wrapText="1"/>
      <protection locked="0"/>
    </xf>
    <xf numFmtId="0" fontId="14" fillId="3" borderId="7" xfId="38" applyFill="1" applyBorder="1" applyAlignment="1" applyProtection="1">
      <alignment horizontal="center" wrapText="1"/>
    </xf>
    <xf numFmtId="0" fontId="14" fillId="3" borderId="2" xfId="38" applyFill="1" applyBorder="1" applyAlignment="1" applyProtection="1">
      <alignment horizontal="center" wrapText="1"/>
    </xf>
    <xf numFmtId="164" fontId="14" fillId="0" borderId="2" xfId="38" applyNumberFormat="1" applyFont="1" applyFill="1" applyBorder="1" applyAlignment="1" applyProtection="1">
      <alignment horizontal="left" wrapText="1"/>
      <protection locked="0"/>
    </xf>
    <xf numFmtId="164" fontId="14" fillId="5" borderId="2" xfId="38" applyNumberFormat="1" applyFill="1" applyBorder="1" applyAlignment="1" applyProtection="1">
      <alignment wrapText="1"/>
    </xf>
    <xf numFmtId="164" fontId="14" fillId="0" borderId="10" xfId="38" applyNumberFormat="1" applyFont="1" applyFill="1" applyBorder="1" applyAlignment="1" applyProtection="1">
      <alignment horizontal="center" wrapText="1"/>
      <protection locked="0"/>
    </xf>
    <xf numFmtId="164" fontId="14" fillId="0" borderId="2" xfId="38" applyNumberFormat="1" applyFont="1" applyFill="1" applyBorder="1" applyAlignment="1" applyProtection="1">
      <alignment wrapText="1"/>
      <protection locked="0"/>
    </xf>
    <xf numFmtId="0" fontId="14" fillId="3" borderId="25" xfId="38" applyFill="1" applyBorder="1" applyAlignment="1" applyProtection="1">
      <alignment horizontal="center" wrapText="1"/>
    </xf>
    <xf numFmtId="0" fontId="14" fillId="3" borderId="26" xfId="38" applyFill="1" applyBorder="1" applyAlignment="1" applyProtection="1">
      <alignment horizontal="center" wrapText="1"/>
    </xf>
    <xf numFmtId="164" fontId="14" fillId="5" borderId="26" xfId="38" applyNumberFormat="1" applyFill="1" applyBorder="1" applyAlignment="1" applyProtection="1">
      <alignment wrapText="1"/>
    </xf>
    <xf numFmtId="164" fontId="14" fillId="0" borderId="61" xfId="38" applyNumberFormat="1" applyFont="1" applyFill="1" applyBorder="1" applyAlignment="1" applyProtection="1">
      <alignment horizontal="center" wrapText="1"/>
      <protection locked="0"/>
    </xf>
    <xf numFmtId="164" fontId="14" fillId="0" borderId="54" xfId="38" applyNumberFormat="1" applyFont="1" applyBorder="1" applyAlignment="1" applyProtection="1">
      <alignment wrapText="1"/>
      <protection locked="0"/>
    </xf>
    <xf numFmtId="164" fontId="14" fillId="0" borderId="55" xfId="38" applyNumberFormat="1" applyBorder="1" applyAlignment="1" applyProtection="1">
      <alignment horizontal="center" wrapText="1"/>
      <protection locked="0"/>
    </xf>
    <xf numFmtId="164" fontId="14" fillId="0" borderId="10" xfId="38" applyNumberFormat="1" applyBorder="1" applyAlignment="1" applyProtection="1">
      <alignment horizontal="center" wrapText="1"/>
      <protection locked="0"/>
    </xf>
    <xf numFmtId="164" fontId="14" fillId="0" borderId="2" xfId="38" applyNumberFormat="1" applyFont="1" applyBorder="1" applyAlignment="1" applyProtection="1">
      <alignment wrapText="1"/>
      <protection locked="0"/>
    </xf>
    <xf numFmtId="0" fontId="14" fillId="3" borderId="62" xfId="38" applyFill="1" applyBorder="1" applyAlignment="1" applyProtection="1">
      <alignment horizontal="center" wrapText="1"/>
    </xf>
    <xf numFmtId="0" fontId="14" fillId="3" borderId="56" xfId="38" applyFill="1" applyBorder="1" applyAlignment="1" applyProtection="1">
      <alignment horizontal="center" wrapText="1"/>
    </xf>
    <xf numFmtId="164" fontId="14" fillId="0" borderId="56" xfId="38" applyNumberFormat="1" applyFont="1" applyBorder="1" applyAlignment="1" applyProtection="1">
      <alignment wrapText="1"/>
      <protection locked="0"/>
    </xf>
    <xf numFmtId="164" fontId="14" fillId="0" borderId="57" xfId="38" applyNumberFormat="1" applyBorder="1" applyAlignment="1" applyProtection="1">
      <alignment horizontal="center" wrapText="1"/>
      <protection locked="0"/>
    </xf>
    <xf numFmtId="0" fontId="14" fillId="0" borderId="60" xfId="38" applyBorder="1" applyAlignment="1" applyProtection="1">
      <alignment horizontal="center" wrapText="1"/>
      <protection locked="0"/>
    </xf>
    <xf numFmtId="0" fontId="14" fillId="0" borderId="54" xfId="38" applyBorder="1" applyAlignment="1" applyProtection="1">
      <alignment horizontal="center" wrapText="1"/>
      <protection locked="0"/>
    </xf>
    <xf numFmtId="164" fontId="14" fillId="0" borderId="54" xfId="38" applyNumberFormat="1" applyFont="1" applyFill="1" applyBorder="1" applyAlignment="1" applyProtection="1">
      <alignment horizontal="left" wrapText="1"/>
      <protection locked="0"/>
    </xf>
    <xf numFmtId="0" fontId="14" fillId="0" borderId="7" xfId="38" applyBorder="1" applyAlignment="1" applyProtection="1">
      <alignment horizontal="center" wrapText="1"/>
      <protection locked="0"/>
    </xf>
    <xf numFmtId="0" fontId="14" fillId="0" borderId="2" xfId="38" applyBorder="1" applyAlignment="1" applyProtection="1">
      <alignment horizontal="center" wrapText="1"/>
      <protection locked="0"/>
    </xf>
    <xf numFmtId="164" fontId="14" fillId="0" borderId="2" xfId="38" applyNumberFormat="1" applyBorder="1" applyAlignment="1" applyProtection="1">
      <alignment wrapText="1"/>
      <protection locked="0"/>
    </xf>
    <xf numFmtId="0" fontId="14" fillId="0" borderId="62" xfId="38" applyBorder="1" applyAlignment="1" applyProtection="1">
      <alignment horizontal="center" wrapText="1"/>
      <protection locked="0"/>
    </xf>
    <xf numFmtId="0" fontId="14" fillId="0" borderId="56" xfId="38" applyBorder="1" applyAlignment="1" applyProtection="1">
      <alignment horizontal="center" wrapText="1"/>
      <protection locked="0"/>
    </xf>
    <xf numFmtId="164" fontId="14" fillId="0" borderId="56" xfId="38" applyNumberFormat="1" applyBorder="1" applyAlignment="1" applyProtection="1">
      <alignment wrapText="1"/>
      <protection locked="0"/>
    </xf>
    <xf numFmtId="0" fontId="9" fillId="0" borderId="0" xfId="0" applyFont="1" applyAlignment="1" applyProtection="1">
      <alignment vertical="center"/>
    </xf>
    <xf numFmtId="0" fontId="10" fillId="0" borderId="0" xfId="0" applyFont="1" applyAlignment="1" applyProtection="1">
      <alignment vertical="center"/>
    </xf>
    <xf numFmtId="0" fontId="8" fillId="4" borderId="64" xfId="0" applyFont="1" applyFill="1" applyBorder="1" applyAlignment="1" applyProtection="1">
      <alignment vertical="top"/>
    </xf>
    <xf numFmtId="0" fontId="8" fillId="4" borderId="65" xfId="0" applyFont="1" applyFill="1" applyBorder="1" applyAlignment="1" applyProtection="1">
      <alignment horizontal="left"/>
    </xf>
    <xf numFmtId="0" fontId="8" fillId="4" borderId="66" xfId="0" applyFont="1" applyFill="1" applyBorder="1" applyAlignment="1" applyProtection="1">
      <alignment horizontal="center" wrapText="1"/>
    </xf>
    <xf numFmtId="0" fontId="8" fillId="4" borderId="67" xfId="0" applyFont="1" applyFill="1" applyBorder="1" applyAlignment="1" applyProtection="1">
      <alignment horizontal="center" wrapText="1"/>
    </xf>
    <xf numFmtId="0" fontId="8" fillId="4" borderId="68" xfId="0" applyFont="1" applyFill="1" applyBorder="1" applyAlignment="1" applyProtection="1">
      <alignment horizontal="center" wrapText="1"/>
    </xf>
    <xf numFmtId="3" fontId="25" fillId="0" borderId="54" xfId="38" applyNumberFormat="1" applyFont="1" applyFill="1" applyBorder="1" applyAlignment="1" applyProtection="1">
      <alignment wrapText="1"/>
      <protection locked="0"/>
    </xf>
    <xf numFmtId="3" fontId="25" fillId="0" borderId="2" xfId="38" applyNumberFormat="1" applyFont="1" applyFill="1" applyBorder="1" applyAlignment="1" applyProtection="1">
      <alignment wrapText="1"/>
      <protection locked="0"/>
    </xf>
    <xf numFmtId="3" fontId="25" fillId="0" borderId="56" xfId="38" applyNumberFormat="1" applyFont="1" applyFill="1" applyBorder="1" applyAlignment="1" applyProtection="1">
      <alignment wrapText="1"/>
      <protection locked="0"/>
    </xf>
    <xf numFmtId="3" fontId="25" fillId="2" borderId="54" xfId="38" applyNumberFormat="1" applyFont="1" applyFill="1" applyBorder="1" applyAlignment="1" applyProtection="1">
      <alignment wrapText="1"/>
      <protection locked="0"/>
    </xf>
    <xf numFmtId="3" fontId="25" fillId="2" borderId="2" xfId="38" applyNumberFormat="1" applyFont="1" applyFill="1" applyBorder="1" applyAlignment="1" applyProtection="1">
      <alignment wrapText="1"/>
      <protection locked="0"/>
    </xf>
    <xf numFmtId="3" fontId="25" fillId="2" borderId="56" xfId="38" applyNumberFormat="1" applyFont="1" applyFill="1" applyBorder="1" applyAlignment="1" applyProtection="1">
      <alignment wrapText="1"/>
      <protection locked="0"/>
    </xf>
    <xf numFmtId="0" fontId="14" fillId="0" borderId="54" xfId="38" applyNumberFormat="1" applyFont="1" applyFill="1" applyBorder="1" applyAlignment="1" applyProtection="1">
      <alignment wrapText="1"/>
      <protection locked="0"/>
    </xf>
    <xf numFmtId="0" fontId="14" fillId="0" borderId="2" xfId="38" applyNumberFormat="1" applyFont="1" applyFill="1" applyBorder="1" applyAlignment="1" applyProtection="1">
      <alignment horizontal="left" wrapText="1"/>
      <protection locked="0"/>
    </xf>
    <xf numFmtId="0" fontId="14" fillId="0" borderId="2" xfId="38" applyNumberFormat="1" applyFont="1" applyFill="1" applyBorder="1" applyAlignment="1" applyProtection="1">
      <alignment wrapText="1"/>
      <protection locked="0"/>
    </xf>
    <xf numFmtId="0" fontId="14" fillId="0" borderId="26" xfId="38" applyNumberFormat="1" applyFont="1" applyFill="1" applyBorder="1" applyAlignment="1" applyProtection="1">
      <alignment wrapText="1"/>
      <protection locked="0"/>
    </xf>
    <xf numFmtId="3" fontId="6" fillId="3" borderId="9" xfId="0" applyNumberFormat="1" applyFont="1" applyFill="1" applyBorder="1" applyAlignment="1" applyProtection="1">
      <alignment horizontal="right" vertical="center" indent="1"/>
    </xf>
    <xf numFmtId="164" fontId="14" fillId="5" borderId="6" xfId="38" applyNumberFormat="1" applyFill="1" applyBorder="1" applyAlignment="1" applyProtection="1">
      <alignment wrapText="1"/>
    </xf>
    <xf numFmtId="164" fontId="14" fillId="5" borderId="35" xfId="38" applyNumberFormat="1" applyFill="1" applyBorder="1" applyAlignment="1" applyProtection="1">
      <alignment wrapText="1"/>
    </xf>
    <xf numFmtId="3" fontId="6" fillId="3" borderId="27" xfId="0" applyNumberFormat="1" applyFont="1" applyFill="1" applyBorder="1" applyAlignment="1" applyProtection="1">
      <alignment horizontal="right" vertical="center" indent="1"/>
    </xf>
    <xf numFmtId="3" fontId="6" fillId="3" borderId="69" xfId="0" applyNumberFormat="1" applyFont="1" applyFill="1" applyBorder="1" applyAlignment="1" applyProtection="1">
      <alignment horizontal="right" vertical="center" indent="1"/>
    </xf>
    <xf numFmtId="3" fontId="6" fillId="3" borderId="70" xfId="0" applyNumberFormat="1" applyFont="1" applyFill="1" applyBorder="1" applyAlignment="1" applyProtection="1">
      <alignment horizontal="right" vertical="center" indent="1"/>
    </xf>
    <xf numFmtId="3" fontId="6" fillId="3" borderId="71" xfId="0" applyNumberFormat="1" applyFont="1" applyFill="1" applyBorder="1" applyAlignment="1" applyProtection="1">
      <alignment horizontal="right" vertical="center" indent="1"/>
    </xf>
    <xf numFmtId="3" fontId="6" fillId="3" borderId="61" xfId="0" applyNumberFormat="1" applyFont="1" applyFill="1" applyBorder="1" applyAlignment="1" applyProtection="1">
      <alignment horizontal="right" vertical="center" indent="1"/>
    </xf>
    <xf numFmtId="49" fontId="6" fillId="3" borderId="22" xfId="0" applyNumberFormat="1" applyFont="1" applyFill="1" applyBorder="1" applyAlignment="1" applyProtection="1">
      <alignment horizontal="center" vertical="center"/>
    </xf>
    <xf numFmtId="0" fontId="23" fillId="7" borderId="30" xfId="38" applyFont="1" applyFill="1" applyBorder="1" applyAlignment="1" applyProtection="1">
      <alignment horizontal="center" vertical="center"/>
    </xf>
    <xf numFmtId="0" fontId="23" fillId="7" borderId="30" xfId="38" applyFont="1" applyFill="1" applyBorder="1" applyAlignment="1" applyProtection="1">
      <alignment horizontal="center" vertical="center" wrapText="1"/>
    </xf>
    <xf numFmtId="0" fontId="23" fillId="7" borderId="72" xfId="38" applyFont="1" applyFill="1" applyBorder="1" applyAlignment="1" applyProtection="1">
      <alignment horizontal="center" vertical="center" wrapText="1"/>
    </xf>
    <xf numFmtId="3" fontId="6" fillId="3" borderId="6" xfId="38" applyNumberFormat="1" applyFont="1" applyFill="1" applyBorder="1" applyAlignment="1" applyProtection="1"/>
    <xf numFmtId="0" fontId="10" fillId="0" borderId="73" xfId="0" applyFont="1" applyFill="1" applyBorder="1" applyAlignment="1" applyProtection="1">
      <alignment horizontal="left" vertical="center" wrapText="1"/>
      <protection locked="0"/>
    </xf>
    <xf numFmtId="0" fontId="10" fillId="0" borderId="27" xfId="0" applyFont="1" applyFill="1" applyBorder="1" applyAlignment="1" applyProtection="1">
      <alignment horizontal="left" vertical="center" wrapText="1"/>
      <protection locked="0"/>
    </xf>
    <xf numFmtId="0" fontId="23" fillId="0" borderId="0" xfId="38" applyFont="1" applyFill="1" applyBorder="1" applyAlignment="1" applyProtection="1">
      <alignment horizontal="center" vertical="center"/>
    </xf>
    <xf numFmtId="0" fontId="23" fillId="0" borderId="0" xfId="38" applyFont="1" applyFill="1" applyBorder="1" applyAlignment="1" applyProtection="1">
      <alignment horizontal="center" vertical="center" wrapText="1"/>
    </xf>
    <xf numFmtId="0" fontId="23" fillId="7" borderId="74" xfId="38" applyFont="1" applyFill="1" applyBorder="1" applyAlignment="1" applyProtection="1">
      <alignment horizontal="center" vertical="center"/>
    </xf>
    <xf numFmtId="0" fontId="20" fillId="4" borderId="75" xfId="0" applyFont="1" applyFill="1" applyBorder="1" applyAlignment="1" applyProtection="1">
      <protection locked="0"/>
    </xf>
    <xf numFmtId="0" fontId="20" fillId="4" borderId="5" xfId="0" applyFont="1" applyFill="1" applyBorder="1" applyAlignment="1" applyProtection="1">
      <protection locked="0"/>
    </xf>
    <xf numFmtId="0" fontId="20" fillId="4" borderId="76" xfId="0" applyFont="1" applyFill="1" applyBorder="1" applyAlignment="1" applyProtection="1">
      <protection locked="0"/>
    </xf>
    <xf numFmtId="0" fontId="20" fillId="4" borderId="64" xfId="0" applyFont="1" applyFill="1" applyBorder="1" applyAlignment="1" applyProtection="1">
      <protection locked="0"/>
    </xf>
    <xf numFmtId="0" fontId="20" fillId="4" borderId="76" xfId="0" applyFont="1" applyFill="1" applyBorder="1" applyProtection="1">
      <protection locked="0"/>
    </xf>
    <xf numFmtId="0" fontId="27" fillId="0" borderId="0" xfId="0" applyFont="1" applyBorder="1" applyProtection="1"/>
    <xf numFmtId="0" fontId="20" fillId="4" borderId="64" xfId="0" applyFont="1" applyFill="1" applyBorder="1" applyProtection="1">
      <protection locked="0"/>
    </xf>
    <xf numFmtId="0" fontId="37" fillId="0" borderId="69" xfId="34" applyFill="1" applyBorder="1" applyAlignment="1" applyProtection="1">
      <alignment horizontal="left" vertical="center" wrapText="1"/>
      <protection locked="0"/>
    </xf>
    <xf numFmtId="3" fontId="6" fillId="3" borderId="77" xfId="0" applyNumberFormat="1" applyFont="1" applyFill="1" applyBorder="1" applyAlignment="1" applyProtection="1">
      <alignment horizontal="right" vertical="center" indent="1"/>
    </xf>
    <xf numFmtId="3" fontId="6" fillId="3" borderId="123" xfId="0" applyNumberFormat="1" applyFont="1" applyFill="1" applyBorder="1" applyAlignment="1" applyProtection="1">
      <alignment horizontal="right" vertical="center" indent="1"/>
    </xf>
    <xf numFmtId="0" fontId="10" fillId="3" borderId="53" xfId="0" applyFont="1" applyFill="1" applyBorder="1" applyAlignment="1" applyProtection="1">
      <alignment vertical="center"/>
    </xf>
    <xf numFmtId="0" fontId="6" fillId="0" borderId="133" xfId="0" applyFont="1" applyBorder="1" applyAlignment="1" applyProtection="1">
      <alignment horizontal="right" wrapText="1"/>
    </xf>
    <xf numFmtId="49" fontId="46" fillId="2" borderId="22" xfId="0" applyNumberFormat="1" applyFont="1" applyFill="1" applyBorder="1" applyAlignment="1" applyProtection="1">
      <alignment horizontal="left" vertical="center" wrapText="1"/>
      <protection locked="0"/>
    </xf>
    <xf numFmtId="0" fontId="9" fillId="8" borderId="75" xfId="0" applyFont="1" applyFill="1" applyBorder="1" applyAlignment="1" applyProtection="1">
      <alignment wrapText="1"/>
      <protection locked="0"/>
    </xf>
    <xf numFmtId="0" fontId="9" fillId="8" borderId="5" xfId="0" applyFont="1" applyFill="1" applyBorder="1" applyAlignment="1" applyProtection="1">
      <alignment wrapText="1"/>
      <protection locked="0"/>
    </xf>
    <xf numFmtId="0" fontId="16" fillId="4" borderId="79" xfId="0" applyFont="1" applyFill="1" applyBorder="1" applyAlignment="1" applyProtection="1">
      <alignment horizontal="center" wrapText="1"/>
      <protection locked="0"/>
    </xf>
    <xf numFmtId="0" fontId="16" fillId="4" borderId="80" xfId="0" applyFont="1" applyFill="1" applyBorder="1" applyAlignment="1" applyProtection="1">
      <alignment horizontal="center" wrapText="1"/>
      <protection locked="0"/>
    </xf>
    <xf numFmtId="0" fontId="16" fillId="4" borderId="81" xfId="0" applyFont="1" applyFill="1" applyBorder="1" applyAlignment="1" applyProtection="1">
      <alignment horizontal="center" wrapText="1"/>
      <protection locked="0"/>
    </xf>
    <xf numFmtId="0" fontId="9" fillId="8" borderId="5" xfId="0" applyFont="1" applyFill="1" applyBorder="1" applyAlignment="1" applyProtection="1">
      <alignment vertical="top" wrapText="1"/>
      <protection locked="0"/>
    </xf>
    <xf numFmtId="0" fontId="9" fillId="8" borderId="75" xfId="0" applyFont="1" applyFill="1" applyBorder="1" applyAlignment="1" applyProtection="1">
      <alignment vertical="top" wrapText="1"/>
      <protection locked="0"/>
    </xf>
    <xf numFmtId="0" fontId="16" fillId="4" borderId="0" xfId="0" applyFont="1" applyFill="1" applyBorder="1" applyAlignment="1" applyProtection="1">
      <alignment horizontal="center"/>
    </xf>
    <xf numFmtId="0" fontId="16" fillId="4" borderId="87" xfId="0" applyFont="1" applyFill="1" applyBorder="1" applyAlignment="1" applyProtection="1">
      <alignment horizontal="center"/>
    </xf>
    <xf numFmtId="0" fontId="16" fillId="4" borderId="79" xfId="0" applyFont="1" applyFill="1" applyBorder="1" applyAlignment="1" applyProtection="1">
      <alignment horizontal="center"/>
      <protection locked="0"/>
    </xf>
    <xf numFmtId="0" fontId="16" fillId="4" borderId="0" xfId="0" applyFont="1" applyFill="1" applyBorder="1" applyAlignment="1" applyProtection="1">
      <alignment horizontal="center"/>
      <protection locked="0"/>
    </xf>
    <xf numFmtId="0" fontId="16" fillId="4" borderId="87" xfId="0" applyFont="1" applyFill="1" applyBorder="1" applyAlignment="1" applyProtection="1">
      <alignment horizontal="center"/>
      <protection locked="0"/>
    </xf>
    <xf numFmtId="0" fontId="8" fillId="4" borderId="82" xfId="0" applyFont="1" applyFill="1" applyBorder="1" applyAlignment="1" applyProtection="1">
      <alignment vertical="center"/>
    </xf>
    <xf numFmtId="0" fontId="8" fillId="4" borderId="83" xfId="0" applyFont="1" applyFill="1" applyBorder="1" applyAlignment="1" applyProtection="1">
      <alignment vertical="center"/>
    </xf>
    <xf numFmtId="0" fontId="26" fillId="8" borderId="0" xfId="34" applyFont="1" applyFill="1" applyBorder="1" applyAlignment="1" applyProtection="1">
      <alignment horizontal="left" wrapText="1"/>
      <protection locked="0"/>
    </xf>
    <xf numFmtId="0" fontId="8" fillId="4" borderId="84" xfId="0" applyFont="1" applyFill="1" applyBorder="1" applyAlignment="1" applyProtection="1">
      <alignment vertical="center"/>
    </xf>
    <xf numFmtId="0" fontId="8" fillId="4" borderId="85" xfId="0" applyFont="1" applyFill="1" applyBorder="1" applyAlignment="1" applyProtection="1">
      <alignment vertical="center"/>
    </xf>
    <xf numFmtId="0" fontId="16" fillId="4" borderId="76" xfId="0" applyFont="1" applyFill="1" applyBorder="1" applyAlignment="1" applyProtection="1">
      <alignment horizontal="center"/>
    </xf>
    <xf numFmtId="0" fontId="16" fillId="4" borderId="86" xfId="0" applyFont="1" applyFill="1" applyBorder="1" applyAlignment="1" applyProtection="1">
      <alignment horizontal="center"/>
    </xf>
    <xf numFmtId="0" fontId="16" fillId="4" borderId="78" xfId="0" applyFont="1" applyFill="1" applyBorder="1" applyAlignment="1" applyProtection="1">
      <alignment horizontal="center"/>
    </xf>
    <xf numFmtId="0" fontId="11" fillId="8" borderId="5" xfId="0" applyFont="1" applyFill="1" applyBorder="1" applyAlignment="1" applyProtection="1">
      <alignment wrapText="1"/>
      <protection locked="0"/>
    </xf>
    <xf numFmtId="0" fontId="16" fillId="4" borderId="79" xfId="0" applyFont="1" applyFill="1" applyBorder="1" applyAlignment="1" applyProtection="1">
      <alignment horizontal="center" vertical="center"/>
      <protection locked="0"/>
    </xf>
    <xf numFmtId="0" fontId="16" fillId="4" borderId="80" xfId="0" applyFont="1" applyFill="1" applyBorder="1" applyAlignment="1" applyProtection="1">
      <alignment horizontal="center" vertical="center"/>
      <protection locked="0"/>
    </xf>
    <xf numFmtId="0" fontId="16" fillId="4" borderId="81" xfId="0" applyFont="1" applyFill="1" applyBorder="1" applyAlignment="1" applyProtection="1">
      <alignment horizontal="center" vertical="center"/>
      <protection locked="0"/>
    </xf>
    <xf numFmtId="0" fontId="16" fillId="4" borderId="41" xfId="0" applyFont="1" applyFill="1" applyBorder="1" applyAlignment="1" applyProtection="1">
      <alignment horizontal="center"/>
      <protection locked="0"/>
    </xf>
    <xf numFmtId="0" fontId="9" fillId="8" borderId="76" xfId="0" applyFont="1" applyFill="1" applyBorder="1" applyAlignment="1" applyProtection="1">
      <alignment vertical="top" wrapText="1"/>
      <protection locked="0"/>
    </xf>
    <xf numFmtId="0" fontId="9" fillId="8" borderId="78" xfId="0" applyFont="1" applyFill="1" applyBorder="1" applyAlignment="1" applyProtection="1">
      <alignment vertical="top" wrapText="1"/>
      <protection locked="0"/>
    </xf>
    <xf numFmtId="0" fontId="10" fillId="8" borderId="5" xfId="0" applyFont="1" applyFill="1" applyBorder="1" applyAlignment="1" applyProtection="1">
      <alignment wrapText="1"/>
      <protection locked="0"/>
    </xf>
    <xf numFmtId="0" fontId="8" fillId="4" borderId="0" xfId="0" applyFont="1" applyFill="1" applyAlignment="1" applyProtection="1">
      <alignment horizontal="center" vertical="center" wrapText="1"/>
    </xf>
    <xf numFmtId="0" fontId="9" fillId="8" borderId="76" xfId="0" applyFont="1" applyFill="1" applyBorder="1" applyAlignment="1" applyProtection="1">
      <alignment horizontal="left" wrapText="1"/>
      <protection locked="0"/>
    </xf>
    <xf numFmtId="0" fontId="9" fillId="8" borderId="86" xfId="0" applyFont="1" applyFill="1" applyBorder="1" applyAlignment="1" applyProtection="1">
      <alignment horizontal="left" wrapText="1"/>
      <protection locked="0"/>
    </xf>
    <xf numFmtId="0" fontId="9" fillId="8" borderId="78" xfId="0" applyFont="1" applyFill="1" applyBorder="1" applyAlignment="1" applyProtection="1">
      <alignment horizontal="left" wrapText="1"/>
      <protection locked="0"/>
    </xf>
    <xf numFmtId="0" fontId="10" fillId="8" borderId="76" xfId="0" applyFont="1" applyFill="1" applyBorder="1" applyAlignment="1" applyProtection="1">
      <alignment horizontal="left" wrapText="1"/>
      <protection locked="0"/>
    </xf>
    <xf numFmtId="0" fontId="10" fillId="8" borderId="78" xfId="0" applyFont="1" applyFill="1" applyBorder="1" applyAlignment="1" applyProtection="1">
      <alignment horizontal="left" wrapText="1"/>
      <protection locked="0"/>
    </xf>
    <xf numFmtId="0" fontId="6" fillId="3" borderId="88" xfId="0" applyFont="1" applyFill="1" applyBorder="1" applyAlignment="1" applyProtection="1">
      <alignment vertical="center"/>
    </xf>
    <xf numFmtId="0" fontId="6" fillId="3" borderId="89" xfId="0" applyFont="1" applyFill="1" applyBorder="1" applyAlignment="1" applyProtection="1">
      <alignment vertical="center"/>
    </xf>
    <xf numFmtId="0" fontId="17" fillId="4" borderId="90" xfId="0" applyFont="1" applyFill="1" applyBorder="1" applyAlignment="1" applyProtection="1">
      <alignment horizontal="center"/>
    </xf>
    <xf numFmtId="0" fontId="17" fillId="4" borderId="91" xfId="0" applyFont="1" applyFill="1" applyBorder="1" applyAlignment="1" applyProtection="1">
      <alignment horizontal="center"/>
    </xf>
    <xf numFmtId="0" fontId="17" fillId="4" borderId="92" xfId="0" applyFont="1" applyFill="1" applyBorder="1" applyAlignment="1" applyProtection="1">
      <alignment horizontal="center"/>
    </xf>
    <xf numFmtId="0" fontId="8" fillId="4" borderId="90" xfId="0" applyFont="1" applyFill="1" applyBorder="1" applyAlignment="1" applyProtection="1">
      <alignment vertical="center"/>
    </xf>
    <xf numFmtId="0" fontId="8" fillId="4" borderId="92" xfId="0" applyFont="1" applyFill="1" applyBorder="1" applyAlignment="1" applyProtection="1">
      <alignment vertical="center"/>
    </xf>
    <xf numFmtId="0" fontId="8" fillId="4" borderId="93" xfId="0" applyFont="1" applyFill="1" applyBorder="1" applyAlignment="1" applyProtection="1">
      <alignment vertical="center"/>
    </xf>
    <xf numFmtId="0" fontId="8" fillId="4" borderId="94" xfId="0" applyFont="1" applyFill="1" applyBorder="1" applyAlignment="1" applyProtection="1">
      <alignment vertical="center"/>
    </xf>
    <xf numFmtId="0" fontId="8" fillId="4" borderId="95" xfId="0" applyFont="1" applyFill="1" applyBorder="1" applyAlignment="1" applyProtection="1">
      <alignment vertical="center"/>
    </xf>
    <xf numFmtId="0" fontId="8" fillId="4" borderId="96" xfId="0" applyFont="1" applyFill="1" applyBorder="1" applyAlignment="1" applyProtection="1">
      <alignment vertical="center"/>
    </xf>
    <xf numFmtId="0" fontId="10" fillId="3" borderId="97" xfId="0" applyNumberFormat="1" applyFont="1" applyFill="1" applyBorder="1" applyAlignment="1" applyProtection="1">
      <alignment vertical="center" wrapText="1"/>
    </xf>
    <xf numFmtId="0" fontId="10" fillId="3" borderId="98" xfId="0" applyNumberFormat="1" applyFont="1" applyFill="1" applyBorder="1" applyAlignment="1" applyProtection="1">
      <alignment vertical="center" wrapText="1"/>
    </xf>
    <xf numFmtId="0" fontId="10" fillId="3" borderId="48" xfId="0" applyNumberFormat="1" applyFont="1" applyFill="1" applyBorder="1" applyAlignment="1" applyProtection="1">
      <alignment vertical="center" wrapText="1"/>
    </xf>
    <xf numFmtId="0" fontId="10" fillId="3" borderId="51" xfId="0" applyNumberFormat="1" applyFont="1" applyFill="1" applyBorder="1" applyAlignment="1" applyProtection="1">
      <alignment vertical="center" wrapText="1"/>
    </xf>
    <xf numFmtId="0" fontId="10" fillId="3" borderId="99" xfId="0" applyNumberFormat="1" applyFont="1" applyFill="1" applyBorder="1" applyAlignment="1" applyProtection="1">
      <alignment vertical="center" wrapText="1"/>
    </xf>
    <xf numFmtId="0" fontId="10" fillId="3" borderId="52" xfId="0" applyNumberFormat="1" applyFont="1" applyFill="1" applyBorder="1" applyAlignment="1" applyProtection="1">
      <alignment vertical="center" wrapText="1"/>
    </xf>
    <xf numFmtId="165" fontId="10" fillId="3" borderId="100" xfId="0" applyNumberFormat="1" applyFont="1" applyFill="1" applyBorder="1" applyAlignment="1" applyProtection="1">
      <alignment horizontal="left" vertical="center" wrapText="1"/>
    </xf>
    <xf numFmtId="165" fontId="10" fillId="3" borderId="101" xfId="0" applyNumberFormat="1" applyFont="1" applyFill="1" applyBorder="1" applyAlignment="1" applyProtection="1">
      <alignment horizontal="left" vertical="center" wrapText="1"/>
    </xf>
    <xf numFmtId="165" fontId="10" fillId="3" borderId="49" xfId="0" applyNumberFormat="1" applyFont="1" applyFill="1" applyBorder="1" applyAlignment="1" applyProtection="1">
      <alignment horizontal="left" vertical="center" wrapText="1"/>
    </xf>
    <xf numFmtId="0" fontId="10" fillId="3" borderId="36" xfId="0" applyFont="1" applyFill="1" applyBorder="1" applyAlignment="1" applyProtection="1">
      <alignment vertical="center"/>
    </xf>
    <xf numFmtId="0" fontId="10" fillId="3" borderId="37" xfId="0" applyFont="1" applyFill="1" applyBorder="1" applyAlignment="1" applyProtection="1">
      <alignment vertical="center"/>
    </xf>
    <xf numFmtId="0" fontId="10" fillId="3" borderId="102" xfId="0" applyFont="1" applyFill="1" applyBorder="1" applyAlignment="1" applyProtection="1">
      <alignment vertical="center"/>
    </xf>
    <xf numFmtId="0" fontId="16" fillId="4" borderId="90" xfId="0" applyFont="1" applyFill="1" applyBorder="1" applyAlignment="1" applyProtection="1">
      <alignment horizontal="center"/>
    </xf>
    <xf numFmtId="0" fontId="16" fillId="4" borderId="91" xfId="0" applyFont="1" applyFill="1" applyBorder="1" applyAlignment="1" applyProtection="1">
      <alignment horizontal="center"/>
    </xf>
    <xf numFmtId="0" fontId="16" fillId="4" borderId="92" xfId="0" applyFont="1" applyFill="1" applyBorder="1" applyAlignment="1" applyProtection="1">
      <alignment horizontal="center"/>
    </xf>
    <xf numFmtId="0" fontId="10" fillId="3" borderId="18" xfId="0" applyFont="1" applyFill="1" applyBorder="1" applyAlignment="1" applyProtection="1">
      <alignment horizontal="center" vertical="center" textRotation="90" wrapText="1"/>
    </xf>
    <xf numFmtId="0" fontId="0" fillId="0" borderId="18" xfId="0" applyBorder="1" applyAlignment="1" applyProtection="1">
      <alignment horizontal="center" vertical="center" textRotation="90" wrapText="1"/>
    </xf>
    <xf numFmtId="0" fontId="0" fillId="0" borderId="63" xfId="0" applyBorder="1" applyAlignment="1" applyProtection="1">
      <alignment horizontal="center" vertical="center" textRotation="90" wrapText="1"/>
    </xf>
    <xf numFmtId="0" fontId="10" fillId="3" borderId="103" xfId="0" applyFont="1" applyFill="1" applyBorder="1" applyAlignment="1" applyProtection="1">
      <alignment horizontal="center" vertical="center" textRotation="90" wrapText="1"/>
    </xf>
    <xf numFmtId="0" fontId="8" fillId="4" borderId="104" xfId="0" applyFont="1" applyFill="1" applyBorder="1" applyAlignment="1" applyProtection="1">
      <alignment vertical="center"/>
    </xf>
    <xf numFmtId="0" fontId="8" fillId="4" borderId="105" xfId="0" applyFont="1" applyFill="1" applyBorder="1" applyAlignment="1" applyProtection="1">
      <alignment vertical="center"/>
    </xf>
    <xf numFmtId="0" fontId="8" fillId="4" borderId="106" xfId="0" applyFont="1" applyFill="1" applyBorder="1" applyAlignment="1" applyProtection="1">
      <alignment vertical="center"/>
    </xf>
    <xf numFmtId="0" fontId="8" fillId="4" borderId="107" xfId="0" applyFont="1" applyFill="1" applyBorder="1" applyAlignment="1" applyProtection="1">
      <alignment vertical="center"/>
    </xf>
    <xf numFmtId="0" fontId="8" fillId="4" borderId="108" xfId="0" applyFont="1" applyFill="1" applyBorder="1" applyAlignment="1" applyProtection="1">
      <alignment vertical="center"/>
    </xf>
    <xf numFmtId="0" fontId="8" fillId="4" borderId="109" xfId="0" applyFont="1" applyFill="1" applyBorder="1" applyAlignment="1" applyProtection="1">
      <alignment vertical="center"/>
    </xf>
    <xf numFmtId="0" fontId="8" fillId="4" borderId="110" xfId="0" applyFont="1" applyFill="1" applyBorder="1" applyAlignment="1" applyProtection="1">
      <alignment vertical="center"/>
    </xf>
    <xf numFmtId="0" fontId="8" fillId="4" borderId="111" xfId="0" applyFont="1" applyFill="1" applyBorder="1" applyAlignment="1" applyProtection="1">
      <alignment vertical="center"/>
    </xf>
    <xf numFmtId="0" fontId="0" fillId="3" borderId="98" xfId="0" applyNumberFormat="1" applyFill="1" applyBorder="1" applyAlignment="1" applyProtection="1">
      <alignment vertical="center" wrapText="1"/>
    </xf>
    <xf numFmtId="0" fontId="0" fillId="3" borderId="48" xfId="0" applyNumberFormat="1" applyFill="1" applyBorder="1" applyAlignment="1" applyProtection="1">
      <alignment vertical="center" wrapText="1"/>
    </xf>
    <xf numFmtId="0" fontId="0" fillId="3" borderId="99" xfId="0" applyNumberFormat="1" applyFill="1" applyBorder="1" applyAlignment="1" applyProtection="1">
      <alignment vertical="center" wrapText="1"/>
    </xf>
    <xf numFmtId="0" fontId="0" fillId="3" borderId="52" xfId="0" applyNumberFormat="1" applyFill="1" applyBorder="1" applyAlignment="1" applyProtection="1">
      <alignment vertical="center" wrapText="1"/>
    </xf>
    <xf numFmtId="165" fontId="0" fillId="3" borderId="101" xfId="0" applyNumberFormat="1" applyFill="1" applyBorder="1" applyAlignment="1" applyProtection="1">
      <alignment horizontal="left" vertical="center" wrapText="1"/>
    </xf>
    <xf numFmtId="165" fontId="0" fillId="3" borderId="49" xfId="0" applyNumberFormat="1" applyFill="1" applyBorder="1" applyAlignment="1" applyProtection="1">
      <alignment horizontal="left" vertical="center" wrapText="1"/>
    </xf>
    <xf numFmtId="0" fontId="16" fillId="4" borderId="112" xfId="0" applyFont="1" applyFill="1" applyBorder="1" applyAlignment="1" applyProtection="1">
      <alignment horizontal="center"/>
    </xf>
    <xf numFmtId="0" fontId="16" fillId="4" borderId="113" xfId="0" applyFont="1" applyFill="1" applyBorder="1" applyAlignment="1" applyProtection="1">
      <alignment horizontal="center"/>
    </xf>
    <xf numFmtId="0" fontId="16" fillId="4" borderId="114" xfId="0" applyFont="1" applyFill="1" applyBorder="1" applyAlignment="1" applyProtection="1">
      <alignment horizontal="center"/>
    </xf>
    <xf numFmtId="0" fontId="23" fillId="7" borderId="5" xfId="38" applyFont="1" applyFill="1" applyBorder="1" applyAlignment="1" applyProtection="1">
      <alignment horizontal="center" vertical="center"/>
    </xf>
    <xf numFmtId="0" fontId="16" fillId="4" borderId="116" xfId="38" applyFont="1" applyFill="1" applyBorder="1" applyAlignment="1" applyProtection="1">
      <alignment horizontal="center" vertical="center"/>
    </xf>
    <xf numFmtId="0" fontId="16" fillId="4" borderId="117" xfId="38" applyFont="1" applyFill="1" applyBorder="1" applyAlignment="1" applyProtection="1">
      <alignment horizontal="center" vertical="center"/>
    </xf>
    <xf numFmtId="0" fontId="16" fillId="4" borderId="118" xfId="38" applyFont="1" applyFill="1" applyBorder="1" applyAlignment="1" applyProtection="1">
      <alignment horizontal="center" vertical="center"/>
    </xf>
    <xf numFmtId="0" fontId="23" fillId="7" borderId="64" xfId="38" applyFont="1" applyFill="1" applyBorder="1" applyAlignment="1" applyProtection="1">
      <alignment horizontal="center" vertical="center"/>
    </xf>
    <xf numFmtId="0" fontId="23" fillId="7" borderId="65" xfId="38" applyFont="1" applyFill="1" applyBorder="1" applyAlignment="1" applyProtection="1">
      <alignment horizontal="center" vertical="center"/>
    </xf>
    <xf numFmtId="0" fontId="23" fillId="7" borderId="119" xfId="38" applyFont="1" applyFill="1" applyBorder="1" applyAlignment="1" applyProtection="1">
      <alignment horizontal="center" vertical="center"/>
    </xf>
    <xf numFmtId="0" fontId="23" fillId="7" borderId="76" xfId="38" applyFont="1" applyFill="1" applyBorder="1" applyAlignment="1" applyProtection="1">
      <alignment horizontal="center" vertical="center"/>
    </xf>
    <xf numFmtId="0" fontId="23" fillId="7" borderId="86" xfId="38" applyFont="1" applyFill="1" applyBorder="1" applyAlignment="1" applyProtection="1">
      <alignment horizontal="center" vertical="center"/>
    </xf>
    <xf numFmtId="0" fontId="23" fillId="7" borderId="78" xfId="38" applyFont="1" applyFill="1" applyBorder="1" applyAlignment="1" applyProtection="1">
      <alignment horizontal="center" vertical="center"/>
    </xf>
    <xf numFmtId="164" fontId="6" fillId="3" borderId="36" xfId="38" applyNumberFormat="1" applyFont="1" applyFill="1" applyBorder="1" applyAlignment="1" applyProtection="1">
      <alignment horizontal="center"/>
    </xf>
    <xf numFmtId="164" fontId="6" fillId="3" borderId="37" xfId="38" applyNumberFormat="1" applyFont="1" applyFill="1" applyBorder="1" applyAlignment="1" applyProtection="1">
      <alignment horizontal="center"/>
    </xf>
    <xf numFmtId="164" fontId="6" fillId="3" borderId="102" xfId="38" applyNumberFormat="1" applyFont="1" applyFill="1" applyBorder="1" applyAlignment="1" applyProtection="1">
      <alignment horizontal="center"/>
    </xf>
    <xf numFmtId="0" fontId="10" fillId="3" borderId="98" xfId="0" applyNumberFormat="1" applyFont="1" applyFill="1" applyBorder="1" applyAlignment="1" applyProtection="1">
      <alignment horizontal="left" vertical="center" wrapText="1"/>
      <protection locked="0"/>
    </xf>
    <xf numFmtId="0" fontId="10" fillId="3" borderId="48" xfId="0" applyNumberFormat="1" applyFont="1" applyFill="1" applyBorder="1" applyAlignment="1" applyProtection="1">
      <alignment horizontal="left" vertical="center" wrapText="1"/>
      <protection locked="0"/>
    </xf>
    <xf numFmtId="0" fontId="10" fillId="3" borderId="99" xfId="0" applyNumberFormat="1" applyFont="1" applyFill="1" applyBorder="1" applyAlignment="1" applyProtection="1">
      <alignment horizontal="left" vertical="center" wrapText="1"/>
      <protection locked="0"/>
    </xf>
    <xf numFmtId="0" fontId="10" fillId="3" borderId="52" xfId="0" applyNumberFormat="1" applyFont="1" applyFill="1" applyBorder="1" applyAlignment="1" applyProtection="1">
      <alignment horizontal="left" vertical="center" wrapText="1"/>
      <protection locked="0"/>
    </xf>
    <xf numFmtId="165" fontId="10" fillId="3" borderId="101" xfId="0" applyNumberFormat="1" applyFont="1" applyFill="1" applyBorder="1" applyAlignment="1" applyProtection="1">
      <alignment horizontal="left" vertical="center" wrapText="1"/>
      <protection locked="0"/>
    </xf>
    <xf numFmtId="165" fontId="10" fillId="3" borderId="49" xfId="0" applyNumberFormat="1" applyFont="1" applyFill="1" applyBorder="1" applyAlignment="1" applyProtection="1">
      <alignment horizontal="left" vertical="center" wrapText="1"/>
      <protection locked="0"/>
    </xf>
    <xf numFmtId="164" fontId="6" fillId="3" borderId="6" xfId="38" applyNumberFormat="1" applyFont="1" applyFill="1" applyBorder="1" applyAlignment="1" applyProtection="1">
      <alignment horizontal="center"/>
    </xf>
    <xf numFmtId="0" fontId="8" fillId="4" borderId="90" xfId="0" applyFont="1" applyFill="1" applyBorder="1" applyAlignment="1" applyProtection="1">
      <alignment horizontal="left" vertical="center"/>
    </xf>
    <xf numFmtId="0" fontId="8" fillId="4" borderId="91" xfId="0" applyFont="1" applyFill="1" applyBorder="1" applyAlignment="1" applyProtection="1">
      <alignment horizontal="left" vertical="center"/>
    </xf>
    <xf numFmtId="0" fontId="8" fillId="4" borderId="93" xfId="0" applyFont="1" applyFill="1" applyBorder="1" applyAlignment="1" applyProtection="1">
      <alignment horizontal="left" vertical="center"/>
    </xf>
    <xf numFmtId="0" fontId="8" fillId="4" borderId="108" xfId="0" applyFont="1" applyFill="1" applyBorder="1" applyAlignment="1" applyProtection="1">
      <alignment horizontal="left" vertical="center"/>
    </xf>
    <xf numFmtId="0" fontId="8" fillId="4" borderId="95" xfId="0" applyFont="1" applyFill="1" applyBorder="1" applyAlignment="1" applyProtection="1">
      <alignment horizontal="left" vertical="center"/>
    </xf>
    <xf numFmtId="0" fontId="8" fillId="4" borderId="115" xfId="0" applyFont="1" applyFill="1" applyBorder="1" applyAlignment="1" applyProtection="1">
      <alignment horizontal="left" vertical="center"/>
    </xf>
    <xf numFmtId="0" fontId="8" fillId="4" borderId="91" xfId="0" applyFont="1" applyFill="1" applyBorder="1" applyAlignment="1" applyProtection="1">
      <alignment vertical="center"/>
    </xf>
    <xf numFmtId="0" fontId="8" fillId="4" borderId="115" xfId="0" applyFont="1" applyFill="1" applyBorder="1" applyAlignment="1" applyProtection="1">
      <alignment vertical="center"/>
    </xf>
    <xf numFmtId="0" fontId="16" fillId="4" borderId="90" xfId="0" applyFont="1" applyFill="1" applyBorder="1" applyAlignment="1" applyProtection="1">
      <alignment horizontal="center" wrapText="1"/>
    </xf>
    <xf numFmtId="0" fontId="16" fillId="4" borderId="91" xfId="0" applyFont="1" applyFill="1" applyBorder="1" applyAlignment="1" applyProtection="1">
      <alignment horizontal="center" wrapText="1"/>
    </xf>
    <xf numFmtId="0" fontId="16" fillId="4" borderId="92" xfId="0" applyFont="1" applyFill="1" applyBorder="1" applyAlignment="1" applyProtection="1">
      <alignment horizontal="center" wrapText="1"/>
    </xf>
    <xf numFmtId="0" fontId="10" fillId="3" borderId="5" xfId="0" applyFont="1" applyFill="1" applyBorder="1" applyAlignment="1" applyProtection="1">
      <alignment horizontal="left" vertical="center"/>
    </xf>
    <xf numFmtId="0" fontId="10" fillId="3" borderId="98" xfId="0" applyNumberFormat="1" applyFont="1" applyFill="1" applyBorder="1" applyAlignment="1" applyProtection="1">
      <alignment horizontal="left" vertical="center" wrapText="1"/>
    </xf>
    <xf numFmtId="0" fontId="10" fillId="3" borderId="48" xfId="0" applyNumberFormat="1" applyFont="1" applyFill="1" applyBorder="1" applyAlignment="1" applyProtection="1">
      <alignment horizontal="left" vertical="center" wrapText="1"/>
    </xf>
    <xf numFmtId="0" fontId="10" fillId="3" borderId="99" xfId="0" applyNumberFormat="1" applyFont="1" applyFill="1" applyBorder="1" applyAlignment="1" applyProtection="1">
      <alignment horizontal="left" vertical="center" wrapText="1"/>
    </xf>
    <xf numFmtId="0" fontId="10" fillId="3" borderId="52" xfId="0" applyNumberFormat="1" applyFont="1" applyFill="1" applyBorder="1" applyAlignment="1" applyProtection="1">
      <alignment horizontal="left" vertical="center" wrapText="1"/>
    </xf>
    <xf numFmtId="0" fontId="8" fillId="2" borderId="0" xfId="0" applyNumberFormat="1" applyFont="1" applyFill="1" applyBorder="1" applyAlignment="1" applyProtection="1">
      <alignment vertical="center" wrapText="1"/>
    </xf>
    <xf numFmtId="0" fontId="24" fillId="4" borderId="90" xfId="0" applyFont="1" applyFill="1" applyBorder="1" applyAlignment="1" applyProtection="1">
      <alignment horizontal="center"/>
    </xf>
    <xf numFmtId="0" fontId="24" fillId="4" borderId="91" xfId="0" applyFont="1" applyFill="1" applyBorder="1" applyAlignment="1" applyProtection="1">
      <alignment horizontal="center"/>
    </xf>
    <xf numFmtId="0" fontId="24" fillId="4" borderId="92" xfId="0" applyFont="1" applyFill="1" applyBorder="1" applyAlignment="1" applyProtection="1">
      <alignment horizontal="center"/>
    </xf>
    <xf numFmtId="0" fontId="10" fillId="3" borderId="76" xfId="0" applyNumberFormat="1" applyFont="1" applyFill="1" applyBorder="1" applyAlignment="1" applyProtection="1">
      <alignment horizontal="left" vertical="center" wrapText="1"/>
    </xf>
    <xf numFmtId="0" fontId="10" fillId="3" borderId="78" xfId="0" applyNumberFormat="1" applyFont="1" applyFill="1" applyBorder="1" applyAlignment="1" applyProtection="1">
      <alignment horizontal="left" vertical="center" wrapText="1"/>
    </xf>
    <xf numFmtId="0" fontId="10" fillId="3" borderId="76" xfId="0" applyFont="1" applyFill="1" applyBorder="1" applyAlignment="1" applyProtection="1">
      <alignment horizontal="left" vertical="center" wrapText="1"/>
    </xf>
    <xf numFmtId="0" fontId="10" fillId="3" borderId="78" xfId="0" applyFont="1" applyFill="1" applyBorder="1" applyAlignment="1" applyProtection="1">
      <alignment horizontal="left" vertical="center" wrapText="1"/>
    </xf>
    <xf numFmtId="0" fontId="10" fillId="0" borderId="120" xfId="0" applyFont="1" applyBorder="1" applyAlignment="1" applyProtection="1">
      <alignment horizontal="center"/>
    </xf>
    <xf numFmtId="0" fontId="10" fillId="0" borderId="121" xfId="0" applyFont="1" applyBorder="1" applyAlignment="1" applyProtection="1">
      <alignment horizontal="center"/>
    </xf>
    <xf numFmtId="0" fontId="10" fillId="0" borderId="122" xfId="0" applyFont="1" applyBorder="1" applyAlignment="1" applyProtection="1">
      <alignment horizontal="center"/>
    </xf>
    <xf numFmtId="0" fontId="10" fillId="3" borderId="6" xfId="0" applyFont="1" applyFill="1" applyBorder="1" applyAlignment="1" applyProtection="1">
      <alignment horizontal="left" vertical="center"/>
    </xf>
    <xf numFmtId="0" fontId="10" fillId="3" borderId="18" xfId="0" applyFont="1" applyFill="1" applyBorder="1" applyAlignment="1" applyProtection="1">
      <alignment vertical="center"/>
    </xf>
    <xf numFmtId="0" fontId="10" fillId="3" borderId="53" xfId="0" applyFont="1" applyFill="1" applyBorder="1" applyAlignment="1" applyProtection="1">
      <alignment vertical="center"/>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ustomBuiltin="1"/>
    <cellStyle name="Input" xfId="35" builtinId="20" customBuiltin="1"/>
    <cellStyle name="Linked Cell" xfId="36" builtinId="24" customBuiltin="1"/>
    <cellStyle name="Neutral" xfId="37" builtinId="28" customBuiltin="1"/>
    <cellStyle name="Normal" xfId="0" builtinId="0" customBuiltin="1"/>
    <cellStyle name="Normal_Annual Deliverable cost table" xfId="38"/>
    <cellStyle name="Note" xfId="39" builtinId="10" customBuiltin="1"/>
    <cellStyle name="OBI_ColHeader" xfId="44"/>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Catherine.Smith@ct.gov" TargetMode="External"/><Relationship Id="rId5" Type="http://schemas.openxmlformats.org/officeDocument/2006/relationships/oleObject" Target="../embeddings/Microsoft_Visio_2003-2010_Drawing111111111111111111111111111111111.vsd"/><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pageSetUpPr fitToPage="1"/>
  </sheetPr>
  <dimension ref="A1:G43"/>
  <sheetViews>
    <sheetView showGridLines="0" showRuler="0" zoomScaleSheetLayoutView="100" workbookViewId="0">
      <selection activeCell="B21" sqref="B21:C21"/>
    </sheetView>
  </sheetViews>
  <sheetFormatPr defaultColWidth="9.140625" defaultRowHeight="12.75"/>
  <cols>
    <col min="1" max="1" width="2" style="9" customWidth="1"/>
    <col min="2" max="2" width="14.42578125" style="9" customWidth="1"/>
    <col min="3" max="3" width="109.7109375" style="9" customWidth="1"/>
    <col min="4" max="4" width="1.28515625" style="9" customWidth="1"/>
    <col min="5" max="16384" width="9.140625" style="9"/>
  </cols>
  <sheetData>
    <row r="1" spans="1:7" ht="12.6" customHeight="1"/>
    <row r="2" spans="1:7" ht="16.5" customHeight="1">
      <c r="A2" s="216" t="s">
        <v>73</v>
      </c>
      <c r="B2" s="216"/>
      <c r="C2" s="217"/>
    </row>
    <row r="3" spans="1:7" s="161" customFormat="1" ht="16.5" customHeight="1">
      <c r="A3" s="221" t="s">
        <v>25</v>
      </c>
      <c r="B3" s="222"/>
      <c r="C3" s="191" t="s">
        <v>111</v>
      </c>
    </row>
    <row r="4" spans="1:7" s="161" customFormat="1" ht="16.5" customHeight="1">
      <c r="A4" s="221" t="s">
        <v>22</v>
      </c>
      <c r="B4" s="222"/>
      <c r="C4" s="192" t="s">
        <v>112</v>
      </c>
    </row>
    <row r="5" spans="1:7" s="161" customFormat="1" ht="16.5" customHeight="1">
      <c r="A5" s="221" t="s">
        <v>26</v>
      </c>
      <c r="B5" s="222"/>
      <c r="C5" s="48">
        <v>42002</v>
      </c>
    </row>
    <row r="6" spans="1:7" s="161" customFormat="1" ht="16.5" customHeight="1">
      <c r="A6" s="221" t="s">
        <v>27</v>
      </c>
      <c r="B6" s="222"/>
      <c r="C6" s="192" t="s">
        <v>108</v>
      </c>
      <c r="E6" s="237" t="s">
        <v>80</v>
      </c>
      <c r="F6" s="237"/>
      <c r="G6" s="237"/>
    </row>
    <row r="7" spans="1:7" s="161" customFormat="1" ht="16.5" customHeight="1">
      <c r="A7" s="221" t="s">
        <v>23</v>
      </c>
      <c r="B7" s="222"/>
      <c r="C7" s="192" t="s">
        <v>109</v>
      </c>
      <c r="E7" s="237"/>
      <c r="F7" s="237"/>
      <c r="G7" s="237"/>
    </row>
    <row r="8" spans="1:7" s="162" customFormat="1" ht="16.5" customHeight="1">
      <c r="A8" s="224" t="s">
        <v>24</v>
      </c>
      <c r="B8" s="225"/>
      <c r="C8" s="203" t="s">
        <v>110</v>
      </c>
      <c r="E8" s="237"/>
      <c r="F8" s="237"/>
      <c r="G8" s="237"/>
    </row>
    <row r="9" spans="1:7" ht="15.75" customHeight="1">
      <c r="A9" s="226" t="s">
        <v>74</v>
      </c>
      <c r="B9" s="227"/>
      <c r="C9" s="228"/>
    </row>
    <row r="10" spans="1:7" ht="26.25" customHeight="1">
      <c r="A10" s="238" t="s">
        <v>104</v>
      </c>
      <c r="B10" s="239"/>
      <c r="C10" s="240"/>
    </row>
    <row r="11" spans="1:7" ht="16.5" customHeight="1">
      <c r="A11" s="202">
        <v>1</v>
      </c>
      <c r="B11" s="223" t="s">
        <v>68</v>
      </c>
      <c r="C11" s="223"/>
      <c r="D11" s="201"/>
      <c r="E11" s="201"/>
    </row>
    <row r="12" spans="1:7" ht="16.5" customHeight="1">
      <c r="A12" s="200">
        <v>2</v>
      </c>
      <c r="B12" s="223" t="s">
        <v>31</v>
      </c>
      <c r="C12" s="223"/>
      <c r="D12" s="201"/>
      <c r="E12" s="201"/>
    </row>
    <row r="13" spans="1:7" ht="16.5" customHeight="1">
      <c r="A13" s="200">
        <v>3</v>
      </c>
      <c r="B13" s="223" t="s">
        <v>32</v>
      </c>
      <c r="C13" s="223"/>
      <c r="D13" s="201"/>
      <c r="E13" s="201"/>
    </row>
    <row r="14" spans="1:7" ht="16.5" customHeight="1">
      <c r="A14" s="200">
        <v>4</v>
      </c>
      <c r="B14" s="223" t="s">
        <v>66</v>
      </c>
      <c r="C14" s="223"/>
      <c r="D14" s="201"/>
      <c r="E14" s="201"/>
    </row>
    <row r="15" spans="1:7" ht="16.5" customHeight="1">
      <c r="A15" s="200">
        <v>6</v>
      </c>
      <c r="B15" s="223" t="s">
        <v>67</v>
      </c>
      <c r="C15" s="223"/>
      <c r="D15" s="201"/>
      <c r="E15" s="201"/>
    </row>
    <row r="16" spans="1:7" ht="18" customHeight="1">
      <c r="A16" s="200">
        <v>7</v>
      </c>
      <c r="B16" s="223" t="s">
        <v>33</v>
      </c>
      <c r="C16" s="223"/>
      <c r="D16" s="201"/>
      <c r="E16" s="201"/>
    </row>
    <row r="17" spans="1:3" ht="15.75" customHeight="1">
      <c r="A17" s="218" t="s">
        <v>46</v>
      </c>
      <c r="B17" s="219"/>
      <c r="C17" s="220"/>
    </row>
    <row r="18" spans="1:3" ht="14.25" customHeight="1">
      <c r="A18" s="197">
        <v>3</v>
      </c>
      <c r="B18" s="241" t="s">
        <v>84</v>
      </c>
      <c r="C18" s="242"/>
    </row>
    <row r="19" spans="1:3" ht="14.25" customHeight="1">
      <c r="A19" s="211" t="s">
        <v>20</v>
      </c>
      <c r="B19" s="212"/>
      <c r="C19" s="213"/>
    </row>
    <row r="20" spans="1:3">
      <c r="A20" s="196">
        <v>1</v>
      </c>
      <c r="B20" s="209" t="s">
        <v>34</v>
      </c>
      <c r="C20" s="209"/>
    </row>
    <row r="21" spans="1:3" ht="93" customHeight="1">
      <c r="A21" s="197">
        <v>2</v>
      </c>
      <c r="B21" s="210" t="s">
        <v>47</v>
      </c>
      <c r="C21" s="210"/>
    </row>
    <row r="22" spans="1:3">
      <c r="A22" s="197">
        <v>3</v>
      </c>
      <c r="B22" s="210" t="s">
        <v>101</v>
      </c>
      <c r="C22" s="210"/>
    </row>
    <row r="23" spans="1:3">
      <c r="A23" s="197">
        <v>4</v>
      </c>
      <c r="B23" s="210" t="s">
        <v>102</v>
      </c>
      <c r="C23" s="210"/>
    </row>
    <row r="24" spans="1:3" ht="15.75" customHeight="1">
      <c r="A24" s="233" t="s">
        <v>45</v>
      </c>
      <c r="B24" s="233"/>
      <c r="C24" s="233"/>
    </row>
    <row r="25" spans="1:3" ht="12.75" customHeight="1">
      <c r="A25" s="196">
        <v>1</v>
      </c>
      <c r="B25" s="215" t="s">
        <v>35</v>
      </c>
      <c r="C25" s="215"/>
    </row>
    <row r="26" spans="1:3">
      <c r="A26" s="197">
        <v>2</v>
      </c>
      <c r="B26" s="214" t="s">
        <v>36</v>
      </c>
      <c r="C26" s="214"/>
    </row>
    <row r="27" spans="1:3" ht="12.75" customHeight="1">
      <c r="A27" s="197">
        <v>3</v>
      </c>
      <c r="B27" s="210" t="s">
        <v>101</v>
      </c>
      <c r="C27" s="210"/>
    </row>
    <row r="28" spans="1:3" ht="13.5" customHeight="1">
      <c r="A28" s="230" t="s">
        <v>50</v>
      </c>
      <c r="B28" s="231"/>
      <c r="C28" s="232"/>
    </row>
    <row r="29" spans="1:3">
      <c r="A29" s="196">
        <v>1</v>
      </c>
      <c r="B29" s="215" t="s">
        <v>35</v>
      </c>
      <c r="C29" s="215"/>
    </row>
    <row r="30" spans="1:3">
      <c r="A30" s="197">
        <v>2</v>
      </c>
      <c r="B30" s="214" t="s">
        <v>36</v>
      </c>
      <c r="C30" s="214"/>
    </row>
    <row r="31" spans="1:3" ht="12.75" customHeight="1">
      <c r="A31" s="197">
        <v>3</v>
      </c>
      <c r="B31" s="210" t="s">
        <v>101</v>
      </c>
      <c r="C31" s="210"/>
    </row>
    <row r="32" spans="1:3" ht="13.5" customHeight="1">
      <c r="A32" s="230" t="s">
        <v>54</v>
      </c>
      <c r="B32" s="231"/>
      <c r="C32" s="232"/>
    </row>
    <row r="33" spans="1:3" ht="64.5" customHeight="1">
      <c r="A33" s="196">
        <v>1</v>
      </c>
      <c r="B33" s="234" t="s">
        <v>81</v>
      </c>
      <c r="C33" s="235"/>
    </row>
    <row r="34" spans="1:3" ht="117.75" customHeight="1">
      <c r="A34" s="197">
        <v>2</v>
      </c>
      <c r="B34" s="234" t="s">
        <v>103</v>
      </c>
      <c r="C34" s="235"/>
    </row>
    <row r="35" spans="1:3" ht="54.75" customHeight="1">
      <c r="A35" s="197">
        <v>3</v>
      </c>
      <c r="B35" s="234" t="s">
        <v>82</v>
      </c>
      <c r="C35" s="235"/>
    </row>
    <row r="36" spans="1:3" ht="32.25" customHeight="1">
      <c r="A36" s="197">
        <v>4</v>
      </c>
      <c r="B36" s="234" t="s">
        <v>59</v>
      </c>
      <c r="C36" s="235"/>
    </row>
    <row r="37" spans="1:3" ht="15.75" customHeight="1">
      <c r="A37" s="197">
        <v>5</v>
      </c>
      <c r="B37" s="210" t="s">
        <v>69</v>
      </c>
      <c r="C37" s="210"/>
    </row>
    <row r="38" spans="1:3" ht="107.25" customHeight="1">
      <c r="A38" s="197">
        <v>6</v>
      </c>
      <c r="B38" s="236" t="s">
        <v>100</v>
      </c>
      <c r="C38" s="210"/>
    </row>
    <row r="39" spans="1:3" ht="13.5" customHeight="1">
      <c r="A39" s="230" t="s">
        <v>21</v>
      </c>
      <c r="B39" s="231"/>
      <c r="C39" s="232"/>
    </row>
    <row r="40" spans="1:3" ht="12.75" customHeight="1">
      <c r="A40" s="196">
        <v>1</v>
      </c>
      <c r="B40" s="209" t="s">
        <v>37</v>
      </c>
      <c r="C40" s="209"/>
    </row>
    <row r="41" spans="1:3" ht="27.75" customHeight="1">
      <c r="A41" s="197">
        <v>2</v>
      </c>
      <c r="B41" s="210" t="s">
        <v>75</v>
      </c>
      <c r="C41" s="210"/>
    </row>
    <row r="42" spans="1:3" ht="15.75" customHeight="1">
      <c r="A42" s="198">
        <v>3</v>
      </c>
      <c r="B42" s="210" t="s">
        <v>38</v>
      </c>
      <c r="C42" s="210"/>
    </row>
    <row r="43" spans="1:3" ht="43.5" customHeight="1">
      <c r="A43" s="199">
        <v>4</v>
      </c>
      <c r="B43" s="229" t="s">
        <v>79</v>
      </c>
      <c r="C43" s="210"/>
    </row>
  </sheetData>
  <sheetProtection formatCells="0" formatColumns="0" formatRows="0" selectLockedCells="1"/>
  <mergeCells count="43">
    <mergeCell ref="E6:G8"/>
    <mergeCell ref="A10:C10"/>
    <mergeCell ref="B18:C18"/>
    <mergeCell ref="B11:C11"/>
    <mergeCell ref="B13:C13"/>
    <mergeCell ref="B14:C14"/>
    <mergeCell ref="B15:C15"/>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A2:C2"/>
    <mergeCell ref="A17:C17"/>
    <mergeCell ref="A3:B3"/>
    <mergeCell ref="A4:B4"/>
    <mergeCell ref="A5:B5"/>
    <mergeCell ref="A6:B6"/>
    <mergeCell ref="B12:C12"/>
    <mergeCell ref="B16:C16"/>
    <mergeCell ref="A7:B7"/>
    <mergeCell ref="A8:B8"/>
    <mergeCell ref="A9:C9"/>
    <mergeCell ref="B40:C40"/>
    <mergeCell ref="B41:C41"/>
    <mergeCell ref="A19:C19"/>
    <mergeCell ref="B26:C26"/>
    <mergeCell ref="B25:C25"/>
    <mergeCell ref="B22:C22"/>
    <mergeCell ref="B20:C20"/>
    <mergeCell ref="B23:C23"/>
    <mergeCell ref="B21:C21"/>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 ref="C8" r:id="rId1"/>
  </hyperlinks>
  <printOptions horizontalCentered="1"/>
  <pageMargins left="0" right="0" top="0" bottom="0" header="0.5" footer="0.5"/>
  <pageSetup scale="64" orientation="portrait" r:id="rId2"/>
  <headerFooter alignWithMargins="0">
    <oddHeader>&amp;L&amp;G&amp;C&amp;"Verdana,Bold"&amp;10State of Connecticut
IT Investment Brief
PROJECT IDENTIFICATION</oddHeader>
    <oddFooter>&amp;L&amp;A&amp;Cv1.0&amp;RPage &amp;P</oddFooter>
  </headerFooter>
  <legacyDrawing r:id="rId3"/>
  <legacyDrawingHF r:id="rId4"/>
  <oleObjects>
    <oleObject progId="Visio.Drawing.11" shapeId="10276" r:id="rId5"/>
  </oleObjects>
</worksheet>
</file>

<file path=xl/worksheets/sheet2.xml><?xml version="1.0" encoding="utf-8"?>
<worksheet xmlns="http://schemas.openxmlformats.org/spreadsheetml/2006/main" xmlns:r="http://schemas.openxmlformats.org/officeDocument/2006/relationships">
  <sheetPr codeName="Sheet2"/>
  <dimension ref="A2:F28"/>
  <sheetViews>
    <sheetView showGridLines="0" workbookViewId="0">
      <selection activeCell="D32" sqref="D32"/>
    </sheetView>
  </sheetViews>
  <sheetFormatPr defaultColWidth="9.140625" defaultRowHeight="12"/>
  <cols>
    <col min="1" max="1" width="2" style="18" customWidth="1"/>
    <col min="2" max="2" width="53.28515625" style="18" customWidth="1"/>
    <col min="3" max="3" width="19" style="18" customWidth="1"/>
    <col min="4" max="4" width="16.85546875" style="18" customWidth="1"/>
    <col min="5" max="5" width="16.28515625" style="18" customWidth="1"/>
    <col min="6" max="6" width="17.28515625" style="18" customWidth="1"/>
    <col min="7" max="16384" width="9.140625" style="18"/>
  </cols>
  <sheetData>
    <row r="2" spans="1:6" s="19" customFormat="1" ht="16.5" customHeight="1">
      <c r="A2" s="248" t="s">
        <v>25</v>
      </c>
      <c r="B2" s="249"/>
      <c r="C2" s="254" t="str">
        <f>IF(ISBLANK('PROJECT ID|INSTRUCTIONS'!C3)," ",'PROJECT ID|INSTRUCTIONS'!C3)</f>
        <v>DECD-IT002</v>
      </c>
      <c r="D2" s="255"/>
      <c r="E2" s="255"/>
      <c r="F2" s="256"/>
    </row>
    <row r="3" spans="1:6" s="19" customFormat="1" ht="16.5" customHeight="1">
      <c r="A3" s="250" t="s">
        <v>22</v>
      </c>
      <c r="B3" s="251"/>
      <c r="C3" s="257" t="str">
        <f>IF(ISBLANK('PROJECT ID|INSTRUCTIONS'!C4)," ",'PROJECT ID|INSTRUCTIONS'!C4)</f>
        <v>Lean-Driven IT Revitalization Project – Phase 1</v>
      </c>
      <c r="D3" s="258"/>
      <c r="E3" s="258"/>
      <c r="F3" s="259"/>
    </row>
    <row r="4" spans="1:6" s="19" customFormat="1" ht="16.5" customHeight="1">
      <c r="A4" s="252" t="s">
        <v>26</v>
      </c>
      <c r="B4" s="253"/>
      <c r="C4" s="260">
        <f>IF(ISBLANK('PROJECT ID|INSTRUCTIONS'!C5)," ",'PROJECT ID|INSTRUCTIONS'!C5)</f>
        <v>42002</v>
      </c>
      <c r="D4" s="261"/>
      <c r="E4" s="261"/>
      <c r="F4" s="262"/>
    </row>
    <row r="5" spans="1:6" s="20" customFormat="1" ht="12" customHeight="1"/>
    <row r="6" spans="1:6" s="20" customFormat="1" ht="18.75" customHeight="1">
      <c r="A6" s="245" t="s">
        <v>20</v>
      </c>
      <c r="B6" s="246"/>
      <c r="C6" s="246"/>
      <c r="D6" s="246"/>
      <c r="E6" s="246"/>
      <c r="F6" s="247"/>
    </row>
    <row r="7" spans="1:6" ht="14.25" customHeight="1">
      <c r="A7" s="30"/>
      <c r="B7" s="21"/>
      <c r="C7" s="22" t="s">
        <v>3</v>
      </c>
      <c r="D7" s="22"/>
      <c r="E7" s="22" t="s">
        <v>4</v>
      </c>
      <c r="F7" s="31"/>
    </row>
    <row r="8" spans="1:6" ht="16.5" customHeight="1" thickBot="1">
      <c r="A8" s="32"/>
      <c r="B8" s="23"/>
      <c r="C8" s="24" t="s">
        <v>6</v>
      </c>
      <c r="D8" s="24" t="s">
        <v>5</v>
      </c>
      <c r="E8" s="24" t="s">
        <v>1</v>
      </c>
      <c r="F8" s="33" t="s">
        <v>2</v>
      </c>
    </row>
    <row r="9" spans="1:6" ht="18" customHeight="1" thickTop="1">
      <c r="A9" s="34" t="s">
        <v>10</v>
      </c>
      <c r="B9" s="35"/>
      <c r="C9" s="25"/>
      <c r="D9" s="26"/>
      <c r="E9" s="25"/>
      <c r="F9" s="26"/>
    </row>
    <row r="10" spans="1:6" s="27" customFormat="1" ht="84">
      <c r="A10" s="96"/>
      <c r="B10" s="127" t="s">
        <v>121</v>
      </c>
      <c r="C10" s="12"/>
      <c r="D10" s="15"/>
      <c r="E10" s="13" t="s">
        <v>116</v>
      </c>
      <c r="F10" s="14" t="s">
        <v>123</v>
      </c>
    </row>
    <row r="11" spans="1:6" s="27" customFormat="1">
      <c r="A11" s="96"/>
      <c r="B11" s="208" t="s">
        <v>124</v>
      </c>
      <c r="C11" s="13"/>
      <c r="D11" s="14"/>
      <c r="E11" s="13"/>
      <c r="F11" s="207"/>
    </row>
    <row r="12" spans="1:6" s="27" customFormat="1">
      <c r="A12" s="96"/>
      <c r="B12" s="127"/>
      <c r="C12" s="13"/>
      <c r="D12" s="14"/>
      <c r="E12" s="13"/>
      <c r="F12" s="14">
        <v>1600000</v>
      </c>
    </row>
    <row r="13" spans="1:6" s="27" customFormat="1">
      <c r="A13" s="96"/>
      <c r="B13" s="127"/>
      <c r="C13" s="12"/>
      <c r="D13" s="15"/>
      <c r="E13" s="12"/>
      <c r="F13" s="14"/>
    </row>
    <row r="14" spans="1:6" s="27" customFormat="1">
      <c r="A14" s="96"/>
      <c r="B14" s="127"/>
      <c r="C14" s="12"/>
      <c r="D14" s="15"/>
      <c r="E14" s="12"/>
      <c r="F14" s="15"/>
    </row>
    <row r="15" spans="1:6" ht="15" customHeight="1">
      <c r="A15" s="34" t="s">
        <v>11</v>
      </c>
      <c r="B15" s="35"/>
      <c r="C15" s="99"/>
      <c r="D15" s="100"/>
      <c r="E15" s="99"/>
      <c r="F15" s="100"/>
    </row>
    <row r="16" spans="1:6" s="27" customFormat="1">
      <c r="A16" s="96"/>
      <c r="C16" s="13"/>
      <c r="D16" s="14"/>
    </row>
    <row r="17" spans="1:6" s="27" customFormat="1">
      <c r="A17" s="96"/>
    </row>
    <row r="18" spans="1:6" s="27" customFormat="1" ht="24">
      <c r="A18" s="96"/>
      <c r="B18" s="127" t="s">
        <v>118</v>
      </c>
      <c r="C18" s="13"/>
      <c r="D18" s="14"/>
      <c r="E18" s="13" t="s">
        <v>114</v>
      </c>
      <c r="F18" s="14"/>
    </row>
    <row r="19" spans="1:6" s="27" customFormat="1">
      <c r="A19" s="96"/>
      <c r="B19" s="127"/>
      <c r="C19" s="12"/>
      <c r="D19" s="15"/>
      <c r="E19" s="12"/>
      <c r="F19" s="15"/>
    </row>
    <row r="20" spans="1:6" s="27" customFormat="1" ht="24">
      <c r="A20" s="96"/>
      <c r="B20" s="127" t="s">
        <v>113</v>
      </c>
      <c r="C20" s="13"/>
      <c r="D20" s="14"/>
      <c r="E20" s="13" t="s">
        <v>114</v>
      </c>
      <c r="F20" s="17"/>
    </row>
    <row r="21" spans="1:6" ht="15" customHeight="1">
      <c r="A21" s="34" t="s">
        <v>12</v>
      </c>
      <c r="B21" s="35"/>
      <c r="C21" s="97"/>
      <c r="D21" s="98"/>
      <c r="E21" s="186"/>
      <c r="F21" s="98"/>
    </row>
    <row r="22" spans="1:6" s="27" customFormat="1">
      <c r="A22" s="36"/>
      <c r="F22" s="14"/>
    </row>
    <row r="23" spans="1:6" s="27" customFormat="1">
      <c r="A23" s="36"/>
      <c r="B23" s="128" t="s">
        <v>119</v>
      </c>
      <c r="C23" s="13"/>
      <c r="D23" s="14"/>
      <c r="E23" s="13" t="s">
        <v>120</v>
      </c>
      <c r="F23" s="14"/>
    </row>
    <row r="24" spans="1:6" s="27" customFormat="1">
      <c r="A24" s="36"/>
      <c r="B24" s="128"/>
      <c r="C24" s="13"/>
      <c r="D24" s="14"/>
      <c r="E24" s="13"/>
      <c r="F24" s="14"/>
    </row>
    <row r="25" spans="1:6" s="27" customFormat="1" ht="36">
      <c r="A25" s="36"/>
      <c r="B25" s="27" t="s">
        <v>117</v>
      </c>
      <c r="C25" s="13"/>
      <c r="D25" s="14"/>
      <c r="E25" s="13" t="s">
        <v>122</v>
      </c>
      <c r="F25" s="15"/>
    </row>
    <row r="26" spans="1:6" s="27" customFormat="1" ht="24.75" thickBot="1">
      <c r="A26" s="36"/>
      <c r="B26" s="129" t="s">
        <v>125</v>
      </c>
      <c r="C26" s="16"/>
      <c r="D26" s="17"/>
      <c r="E26" s="16"/>
      <c r="F26" s="17">
        <v>33519</v>
      </c>
    </row>
    <row r="27" spans="1:6" ht="18" customHeight="1" thickTop="1" thickBot="1">
      <c r="A27" s="243" t="s">
        <v>0</v>
      </c>
      <c r="B27" s="244"/>
      <c r="C27" s="28"/>
      <c r="D27" s="29">
        <f>SUM(D9:D26)</f>
        <v>0</v>
      </c>
      <c r="E27" s="28"/>
      <c r="F27" s="29">
        <f>+F26+F12</f>
        <v>1633519</v>
      </c>
    </row>
    <row r="28" spans="1:6" ht="12.75" thickTop="1"/>
  </sheetData>
  <sheetProtection formatCells="0" formatColumns="0" formatRows="0" selectLockedCells="1"/>
  <mergeCells count="8">
    <mergeCell ref="A27:B27"/>
    <mergeCell ref="A6:F6"/>
    <mergeCell ref="A2:B2"/>
    <mergeCell ref="A3:B3"/>
    <mergeCell ref="A4:B4"/>
    <mergeCell ref="C2:F2"/>
    <mergeCell ref="C3:F3"/>
    <mergeCell ref="C4:F4"/>
  </mergeCells>
  <phoneticPr fontId="2" type="noConversion"/>
  <printOptions horizontalCentered="1"/>
  <pageMargins left="0.75" right="0.75" top="1.26" bottom="0.65" header="0.5" footer="0.45"/>
  <pageSetup scale="95" orientation="landscape" r:id="rId1"/>
  <headerFooter alignWithMargins="0">
    <oddHeader>&amp;L&amp;G&amp;C&amp;"Verdana,Bold"&amp;10State of Connecticut
IT Investment Brief
FINANCIAL BENEFITS</oddHeader>
    <oddFooter>&amp;L&amp;A&amp;Cv1.0&amp;RPage &amp;P</oddFooter>
  </headerFooter>
  <legacyDrawingHF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K24"/>
  <sheetViews>
    <sheetView showGridLines="0" tabSelected="1" workbookViewId="0">
      <selection activeCell="D21" sqref="D21"/>
    </sheetView>
  </sheetViews>
  <sheetFormatPr defaultColWidth="9.140625" defaultRowHeight="12.75"/>
  <cols>
    <col min="1" max="2" width="10.7109375" style="20" customWidth="1"/>
    <col min="3" max="3" width="29.7109375" style="20" customWidth="1"/>
    <col min="4" max="10" width="12.7109375" style="20" customWidth="1"/>
    <col min="11" max="11" width="14.140625" style="20" customWidth="1"/>
    <col min="12" max="16384" width="9.140625" style="20"/>
  </cols>
  <sheetData>
    <row r="1" spans="1:11" ht="12" customHeight="1"/>
    <row r="2" spans="1:11" ht="16.5" customHeight="1">
      <c r="A2" s="273" t="s">
        <v>25</v>
      </c>
      <c r="B2" s="274"/>
      <c r="C2" s="275"/>
      <c r="D2" s="254" t="str">
        <f>IF(ISBLANK('PROJECT ID|INSTRUCTIONS'!C3)," ",'PROJECT ID|INSTRUCTIONS'!C3)</f>
        <v>DECD-IT002</v>
      </c>
      <c r="E2" s="255"/>
      <c r="F2" s="255"/>
      <c r="G2" s="255"/>
      <c r="H2" s="255"/>
      <c r="I2" s="256"/>
    </row>
    <row r="3" spans="1:11" ht="16.5" customHeight="1">
      <c r="A3" s="276" t="s">
        <v>22</v>
      </c>
      <c r="B3" s="277"/>
      <c r="C3" s="251"/>
      <c r="D3" s="257" t="str">
        <f>IF(ISBLANK('PROJECT ID|INSTRUCTIONS'!C4)," ",'PROJECT ID|INSTRUCTIONS'!C4)</f>
        <v>Lean-Driven IT Revitalization Project – Phase 1</v>
      </c>
      <c r="E3" s="258"/>
      <c r="F3" s="258"/>
      <c r="G3" s="258"/>
      <c r="H3" s="258"/>
      <c r="I3" s="259"/>
    </row>
    <row r="4" spans="1:11" ht="16.5" customHeight="1">
      <c r="A4" s="278" t="s">
        <v>26</v>
      </c>
      <c r="B4" s="279"/>
      <c r="C4" s="280"/>
      <c r="D4" s="260">
        <f>IF(ISBLANK('PROJECT ID|INSTRUCTIONS'!C5)," ",'PROJECT ID|INSTRUCTIONS'!C5)</f>
        <v>42002</v>
      </c>
      <c r="E4" s="261"/>
      <c r="F4" s="261"/>
      <c r="G4" s="261"/>
      <c r="H4" s="261"/>
      <c r="I4" s="262"/>
    </row>
    <row r="5" spans="1:11" s="50" customFormat="1" ht="12" customHeight="1">
      <c r="A5" s="49" t="s">
        <v>48</v>
      </c>
      <c r="B5" s="49"/>
      <c r="C5" s="49"/>
      <c r="D5" s="49"/>
      <c r="E5" s="49"/>
      <c r="F5" s="49"/>
      <c r="G5" s="49"/>
    </row>
    <row r="6" spans="1:11" s="51" customFormat="1" ht="18" customHeight="1">
      <c r="A6" s="266" t="s">
        <v>55</v>
      </c>
      <c r="B6" s="267"/>
      <c r="C6" s="267"/>
      <c r="D6" s="267"/>
      <c r="E6" s="267"/>
      <c r="F6" s="267"/>
      <c r="G6" s="267"/>
      <c r="H6" s="267"/>
      <c r="I6" s="267"/>
      <c r="J6" s="267"/>
      <c r="K6" s="268"/>
    </row>
    <row r="7" spans="1:11" s="51" customFormat="1" ht="25.5">
      <c r="A7" s="52"/>
      <c r="B7" s="53" t="s">
        <v>14</v>
      </c>
      <c r="C7" s="54" t="s">
        <v>15</v>
      </c>
      <c r="D7" s="55" t="s">
        <v>13</v>
      </c>
      <c r="E7" s="55" t="s">
        <v>126</v>
      </c>
      <c r="F7" s="55" t="str">
        <f>CONCATENATE("FY ",Settings!$C$1+1)</f>
        <v>FY 2016</v>
      </c>
      <c r="G7" s="55" t="str">
        <f>CONCATENATE("FY ",Settings!$C$1+2)</f>
        <v>FY 2017</v>
      </c>
      <c r="H7" s="55" t="str">
        <f>CONCATENATE("FY ",Settings!$C$1+3)</f>
        <v>FY 2018</v>
      </c>
      <c r="I7" s="55" t="str">
        <f>CONCATENATE("FY ",Settings!$C$1+4)</f>
        <v>FY 2019</v>
      </c>
      <c r="J7" s="55" t="str">
        <f>CONCATENATE("Out Years after FY",Settings!$C$1+4)</f>
        <v>Out Years after FY2019</v>
      </c>
      <c r="K7" s="56" t="s">
        <v>0</v>
      </c>
    </row>
    <row r="8" spans="1:11" ht="16.5" customHeight="1">
      <c r="A8" s="269" t="s">
        <v>86</v>
      </c>
      <c r="B8" s="57">
        <v>50110</v>
      </c>
      <c r="C8" s="57" t="s">
        <v>87</v>
      </c>
      <c r="D8" s="3"/>
      <c r="E8" s="3"/>
      <c r="F8" s="3"/>
      <c r="G8" s="3"/>
      <c r="H8" s="3"/>
      <c r="I8" s="3"/>
      <c r="J8" s="3"/>
      <c r="K8" s="178">
        <f>SUM(D8:J8)</f>
        <v>0</v>
      </c>
    </row>
    <row r="9" spans="1:11" ht="16.5" customHeight="1">
      <c r="A9" s="270"/>
      <c r="B9" s="57">
        <v>50130</v>
      </c>
      <c r="C9" s="57" t="s">
        <v>88</v>
      </c>
      <c r="D9" s="1" t="s">
        <v>115</v>
      </c>
      <c r="E9" s="1"/>
      <c r="F9" s="1"/>
      <c r="G9" s="1"/>
      <c r="H9" s="1"/>
      <c r="I9" s="1"/>
      <c r="J9" s="1"/>
      <c r="K9" s="98">
        <f t="shared" ref="K9:K19" si="0">SUM(D9:J9)</f>
        <v>0</v>
      </c>
    </row>
    <row r="10" spans="1:11" ht="16.5" customHeight="1">
      <c r="A10" s="270"/>
      <c r="B10" s="57">
        <v>50170</v>
      </c>
      <c r="C10" s="57" t="s">
        <v>89</v>
      </c>
      <c r="D10" s="2" t="s">
        <v>115</v>
      </c>
      <c r="E10" s="2"/>
      <c r="F10" s="2"/>
      <c r="G10" s="2"/>
      <c r="H10" s="2"/>
      <c r="I10" s="2"/>
      <c r="J10" s="2"/>
      <c r="K10" s="185">
        <f t="shared" si="0"/>
        <v>0</v>
      </c>
    </row>
    <row r="11" spans="1:11" ht="16.5" customHeight="1" thickBot="1">
      <c r="A11" s="271"/>
      <c r="B11" s="58" t="s">
        <v>16</v>
      </c>
      <c r="C11" s="58"/>
      <c r="D11" s="59">
        <f>SUM(D8:D10)</f>
        <v>0</v>
      </c>
      <c r="E11" s="59">
        <f t="shared" ref="E11:J11" si="1">SUM(E8:E10)</f>
        <v>0</v>
      </c>
      <c r="F11" s="59">
        <f t="shared" si="1"/>
        <v>0</v>
      </c>
      <c r="G11" s="59">
        <f t="shared" si="1"/>
        <v>0</v>
      </c>
      <c r="H11" s="59">
        <f t="shared" si="1"/>
        <v>0</v>
      </c>
      <c r="I11" s="59">
        <f t="shared" si="1"/>
        <v>0</v>
      </c>
      <c r="J11" s="59">
        <f t="shared" si="1"/>
        <v>0</v>
      </c>
      <c r="K11" s="60">
        <f t="shared" si="0"/>
        <v>0</v>
      </c>
    </row>
    <row r="12" spans="1:11" ht="16.5" customHeight="1" thickTop="1">
      <c r="A12" s="272" t="s">
        <v>85</v>
      </c>
      <c r="B12" s="57">
        <v>53715</v>
      </c>
      <c r="C12" s="57" t="s">
        <v>90</v>
      </c>
      <c r="D12" s="3"/>
      <c r="E12" s="3">
        <v>350000</v>
      </c>
      <c r="F12" s="3">
        <v>550000</v>
      </c>
      <c r="H12" s="3"/>
      <c r="I12" s="3"/>
      <c r="J12" s="3"/>
      <c r="K12" s="184">
        <f t="shared" si="0"/>
        <v>900000</v>
      </c>
    </row>
    <row r="13" spans="1:11" ht="16.5" customHeight="1">
      <c r="A13" s="270"/>
      <c r="B13" s="57">
        <v>53720</v>
      </c>
      <c r="C13" s="57" t="s">
        <v>91</v>
      </c>
      <c r="D13" s="1"/>
      <c r="E13" s="1"/>
      <c r="F13" s="1"/>
      <c r="G13" s="1"/>
      <c r="H13" s="1"/>
      <c r="I13" s="1"/>
      <c r="J13" s="1"/>
      <c r="K13" s="98">
        <f t="shared" si="0"/>
        <v>0</v>
      </c>
    </row>
    <row r="14" spans="1:11" ht="16.5" customHeight="1">
      <c r="A14" s="270"/>
      <c r="B14" s="57">
        <v>53735</v>
      </c>
      <c r="C14" s="57" t="s">
        <v>92</v>
      </c>
      <c r="D14" s="1"/>
      <c r="E14" s="1"/>
      <c r="F14" s="1"/>
      <c r="G14" s="1"/>
      <c r="H14" s="1"/>
      <c r="I14" s="1"/>
      <c r="J14" s="1"/>
      <c r="K14" s="98">
        <f t="shared" si="0"/>
        <v>0</v>
      </c>
    </row>
    <row r="15" spans="1:11" ht="16.5" customHeight="1">
      <c r="A15" s="270"/>
      <c r="B15" s="57">
        <v>53740</v>
      </c>
      <c r="C15" s="57" t="s">
        <v>93</v>
      </c>
      <c r="D15" s="1"/>
      <c r="E15" s="1"/>
      <c r="F15" s="1"/>
      <c r="G15" s="1"/>
      <c r="H15" s="1"/>
      <c r="I15" s="1"/>
      <c r="J15" s="1"/>
      <c r="K15" s="98">
        <f t="shared" si="0"/>
        <v>0</v>
      </c>
    </row>
    <row r="16" spans="1:11" ht="16.5" customHeight="1">
      <c r="A16" s="270"/>
      <c r="B16" s="57">
        <v>53755</v>
      </c>
      <c r="C16" s="57" t="s">
        <v>94</v>
      </c>
      <c r="D16" s="1"/>
      <c r="E16" s="1">
        <v>200000</v>
      </c>
      <c r="F16" s="1">
        <v>320000</v>
      </c>
      <c r="G16" s="1"/>
      <c r="H16" s="1"/>
      <c r="I16" s="1"/>
      <c r="J16" s="1"/>
      <c r="K16" s="98">
        <f t="shared" si="0"/>
        <v>520000</v>
      </c>
    </row>
    <row r="17" spans="1:11" ht="16.5" customHeight="1">
      <c r="A17" s="270"/>
      <c r="B17" s="57">
        <v>53760</v>
      </c>
      <c r="C17" s="57" t="s">
        <v>95</v>
      </c>
      <c r="D17" s="1"/>
      <c r="E17" s="1"/>
      <c r="F17" s="1"/>
      <c r="G17" s="1"/>
      <c r="H17" s="1"/>
      <c r="I17" s="1"/>
      <c r="J17" s="1"/>
      <c r="K17" s="185">
        <f t="shared" si="0"/>
        <v>0</v>
      </c>
    </row>
    <row r="18" spans="1:11" ht="16.5" customHeight="1" thickBot="1">
      <c r="A18" s="271"/>
      <c r="B18" s="58" t="s">
        <v>16</v>
      </c>
      <c r="C18" s="58"/>
      <c r="D18" s="59">
        <f>SUM(D12:D17)</f>
        <v>0</v>
      </c>
      <c r="E18" s="59">
        <f>SUM(E12:E17)</f>
        <v>550000</v>
      </c>
      <c r="F18" s="59">
        <f t="shared" ref="F18:J18" si="2">SUM(F12:F17)</f>
        <v>870000</v>
      </c>
      <c r="G18" s="59">
        <f t="shared" si="2"/>
        <v>0</v>
      </c>
      <c r="H18" s="59">
        <f t="shared" si="2"/>
        <v>0</v>
      </c>
      <c r="I18" s="59">
        <f t="shared" si="2"/>
        <v>0</v>
      </c>
      <c r="J18" s="59">
        <f t="shared" si="2"/>
        <v>0</v>
      </c>
      <c r="K18" s="60">
        <f>SUM(D18:J18)</f>
        <v>1420000</v>
      </c>
    </row>
    <row r="19" spans="1:11" ht="16.5" customHeight="1" thickTop="1">
      <c r="A19" s="272" t="s">
        <v>96</v>
      </c>
      <c r="B19" s="57">
        <v>55700</v>
      </c>
      <c r="C19" s="57" t="s">
        <v>97</v>
      </c>
      <c r="D19" s="1"/>
      <c r="E19" s="1"/>
      <c r="F19" s="1">
        <v>250000</v>
      </c>
      <c r="G19" s="1"/>
      <c r="H19" s="1"/>
      <c r="I19" s="1"/>
      <c r="J19" s="1"/>
      <c r="K19" s="184">
        <f t="shared" si="0"/>
        <v>250000</v>
      </c>
    </row>
    <row r="20" spans="1:11" ht="16.5" customHeight="1">
      <c r="A20" s="269"/>
      <c r="B20" s="57">
        <v>55710</v>
      </c>
      <c r="C20" s="57" t="s">
        <v>98</v>
      </c>
      <c r="D20" s="1"/>
      <c r="E20" s="1"/>
      <c r="F20" s="1"/>
      <c r="G20" s="1"/>
      <c r="H20" s="1"/>
      <c r="I20" s="1"/>
      <c r="J20" s="1"/>
      <c r="K20" s="204"/>
    </row>
    <row r="21" spans="1:11" ht="48" customHeight="1">
      <c r="A21" s="269"/>
      <c r="B21" s="57">
        <v>55730</v>
      </c>
      <c r="C21" s="57" t="s">
        <v>99</v>
      </c>
      <c r="D21" s="1"/>
      <c r="E21" s="1"/>
      <c r="F21" s="1"/>
      <c r="G21" s="1"/>
      <c r="H21" s="1"/>
      <c r="I21" s="1"/>
      <c r="J21" s="1"/>
      <c r="K21" s="204"/>
    </row>
    <row r="22" spans="1:11" ht="16.5" customHeight="1" thickBot="1">
      <c r="A22" s="271"/>
      <c r="B22" s="58" t="s">
        <v>16</v>
      </c>
      <c r="C22" s="58"/>
      <c r="D22" s="59">
        <f t="shared" ref="D22:J22" si="3">SUM(D19:D21)</f>
        <v>0</v>
      </c>
      <c r="E22" s="59">
        <f t="shared" si="3"/>
        <v>0</v>
      </c>
      <c r="F22" s="59">
        <f t="shared" si="3"/>
        <v>250000</v>
      </c>
      <c r="G22" s="59">
        <f t="shared" si="3"/>
        <v>0</v>
      </c>
      <c r="H22" s="59">
        <f t="shared" si="3"/>
        <v>0</v>
      </c>
      <c r="I22" s="59">
        <f t="shared" si="3"/>
        <v>0</v>
      </c>
      <c r="J22" s="59">
        <f t="shared" si="3"/>
        <v>0</v>
      </c>
      <c r="K22" s="60">
        <f>SUM(D22:J22)</f>
        <v>250000</v>
      </c>
    </row>
    <row r="23" spans="1:11" ht="16.5" customHeight="1" thickTop="1" thickBot="1">
      <c r="A23" s="263" t="s">
        <v>17</v>
      </c>
      <c r="B23" s="264"/>
      <c r="C23" s="265"/>
      <c r="D23" s="29">
        <f t="shared" ref="D23:J23" si="4">D11+D18+D22</f>
        <v>0</v>
      </c>
      <c r="E23" s="29">
        <f t="shared" si="4"/>
        <v>550000</v>
      </c>
      <c r="F23" s="29">
        <f t="shared" si="4"/>
        <v>1120000</v>
      </c>
      <c r="G23" s="29">
        <f t="shared" si="4"/>
        <v>0</v>
      </c>
      <c r="H23" s="29">
        <f t="shared" si="4"/>
        <v>0</v>
      </c>
      <c r="I23" s="29">
        <f t="shared" si="4"/>
        <v>0</v>
      </c>
      <c r="J23" s="29">
        <f t="shared" si="4"/>
        <v>0</v>
      </c>
      <c r="K23" s="29">
        <f>SUM(D23:J23)</f>
        <v>1670000</v>
      </c>
    </row>
    <row r="24" spans="1:11" ht="13.5" thickTop="1"/>
  </sheetData>
  <sheetProtection formatCells="0" formatColumns="0" formatRows="0" selectLockedCells="1"/>
  <mergeCells count="11">
    <mergeCell ref="A2:C2"/>
    <mergeCell ref="A3:C3"/>
    <mergeCell ref="A4:C4"/>
    <mergeCell ref="D2:I2"/>
    <mergeCell ref="D3:I3"/>
    <mergeCell ref="D4:I4"/>
    <mergeCell ref="A23:C23"/>
    <mergeCell ref="A6:K6"/>
    <mergeCell ref="A8:A11"/>
    <mergeCell ref="A12:A18"/>
    <mergeCell ref="A19:A22"/>
  </mergeCells>
  <phoneticPr fontId="0" type="noConversion"/>
  <printOptions horizontalCentered="1"/>
  <pageMargins left="0.75" right="0.75" top="1.27" bottom="0.64" header="0.5" footer="0.45"/>
  <pageSetup scale="80"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sheetPr codeName="Sheet4">
    <pageSetUpPr fitToPage="1"/>
  </sheetPr>
  <dimension ref="A1:K20"/>
  <sheetViews>
    <sheetView showGridLines="0" topLeftCell="A4" zoomScale="90" zoomScaleNormal="90" workbookViewId="0">
      <selection activeCell="F25" sqref="F25"/>
    </sheetView>
  </sheetViews>
  <sheetFormatPr defaultColWidth="9.140625" defaultRowHeight="12.75"/>
  <cols>
    <col min="1" max="2" width="10.7109375" style="9" customWidth="1"/>
    <col min="3" max="3" width="29.7109375" style="9" customWidth="1"/>
    <col min="4" max="10" width="12.7109375" style="9" customWidth="1"/>
    <col min="11" max="11" width="13" style="9" customWidth="1"/>
    <col min="12" max="16384" width="9.140625" style="9"/>
  </cols>
  <sheetData>
    <row r="1" spans="1:11" ht="12" customHeight="1"/>
    <row r="2" spans="1:11" s="64" customFormat="1" ht="16.5" customHeight="1">
      <c r="A2" s="273" t="s">
        <v>25</v>
      </c>
      <c r="B2" s="274"/>
      <c r="C2" s="274"/>
      <c r="D2" s="255" t="str">
        <f>IF(ISBLANK('PROJECT ID|INSTRUCTIONS'!C3)," ",'PROJECT ID|INSTRUCTIONS'!C3)</f>
        <v>DECD-IT002</v>
      </c>
      <c r="E2" s="281"/>
      <c r="F2" s="281"/>
      <c r="G2" s="281"/>
      <c r="H2" s="281"/>
      <c r="I2" s="282"/>
    </row>
    <row r="3" spans="1:11" s="64" customFormat="1" ht="16.5" customHeight="1">
      <c r="A3" s="276" t="s">
        <v>22</v>
      </c>
      <c r="B3" s="277"/>
      <c r="C3" s="277"/>
      <c r="D3" s="258" t="str">
        <f>IF(ISBLANK('PROJECT ID|INSTRUCTIONS'!C4)," ",'PROJECT ID|INSTRUCTIONS'!C4)</f>
        <v>Lean-Driven IT Revitalization Project – Phase 1</v>
      </c>
      <c r="E3" s="283"/>
      <c r="F3" s="283"/>
      <c r="G3" s="283"/>
      <c r="H3" s="283"/>
      <c r="I3" s="284"/>
    </row>
    <row r="4" spans="1:11" s="64" customFormat="1" ht="16.5" customHeight="1">
      <c r="A4" s="278" t="s">
        <v>26</v>
      </c>
      <c r="B4" s="279"/>
      <c r="C4" s="279"/>
      <c r="D4" s="261">
        <f>IF(ISBLANK('PROJECT ID|INSTRUCTIONS'!C5)," ",'PROJECT ID|INSTRUCTIONS'!C5)</f>
        <v>42002</v>
      </c>
      <c r="E4" s="285"/>
      <c r="F4" s="285"/>
      <c r="G4" s="285"/>
      <c r="H4" s="285"/>
      <c r="I4" s="286"/>
    </row>
    <row r="5" spans="1:11" s="64" customFormat="1" ht="12" customHeight="1">
      <c r="A5" s="65"/>
      <c r="B5" s="65"/>
      <c r="C5" s="65"/>
      <c r="D5" s="65"/>
      <c r="E5" s="66"/>
      <c r="F5" s="66"/>
      <c r="G5" s="66"/>
      <c r="H5" s="66"/>
      <c r="I5" s="66"/>
    </row>
    <row r="6" spans="1:11" ht="18" customHeight="1">
      <c r="A6" s="287" t="s">
        <v>56</v>
      </c>
      <c r="B6" s="288"/>
      <c r="C6" s="288"/>
      <c r="D6" s="288"/>
      <c r="E6" s="288"/>
      <c r="F6" s="288"/>
      <c r="G6" s="288"/>
      <c r="H6" s="288"/>
      <c r="I6" s="288"/>
      <c r="J6" s="288"/>
      <c r="K6" s="289"/>
    </row>
    <row r="7" spans="1:11" ht="26.25" thickBot="1">
      <c r="A7" s="67"/>
      <c r="B7" s="68" t="s">
        <v>14</v>
      </c>
      <c r="C7" s="68" t="s">
        <v>15</v>
      </c>
      <c r="D7" s="69" t="s">
        <v>13</v>
      </c>
      <c r="E7" s="69" t="str">
        <f>CONCATENATE("FY ",Settings!$C$1)</f>
        <v>FY 2015</v>
      </c>
      <c r="F7" s="69" t="str">
        <f>CONCATENATE("FY ",Settings!$C$1+1)</f>
        <v>FY 2016</v>
      </c>
      <c r="G7" s="69" t="str">
        <f>CONCATENATE("FY ",Settings!$C$1+2)</f>
        <v>FY 2017</v>
      </c>
      <c r="H7" s="69" t="str">
        <f>CONCATENATE("FY ",Settings!$C$1+3)</f>
        <v>FY 2018</v>
      </c>
      <c r="I7" s="69" t="str">
        <f>CONCATENATE("FY ",Settings!$C$1+4)</f>
        <v>FY 2019</v>
      </c>
      <c r="J7" s="69" t="str">
        <f>CONCATENATE("Out Years after FY",Settings!$C$1+4)</f>
        <v>Out Years after FY2019</v>
      </c>
      <c r="K7" s="70" t="s">
        <v>0</v>
      </c>
    </row>
    <row r="8" spans="1:11" ht="16.5" customHeight="1" thickTop="1">
      <c r="A8" s="272" t="s">
        <v>85</v>
      </c>
      <c r="B8" s="57">
        <v>53715</v>
      </c>
      <c r="C8" s="57" t="s">
        <v>90</v>
      </c>
      <c r="D8" s="3"/>
      <c r="E8" s="3">
        <v>350000</v>
      </c>
      <c r="F8" s="3">
        <v>550000</v>
      </c>
      <c r="G8" s="3"/>
      <c r="H8" s="3"/>
      <c r="I8" s="3"/>
      <c r="J8" s="40"/>
      <c r="K8" s="183">
        <f t="shared" ref="K8:K19" si="0">SUM(D8:J8)</f>
        <v>900000</v>
      </c>
    </row>
    <row r="9" spans="1:11" ht="16.5" customHeight="1">
      <c r="A9" s="270"/>
      <c r="B9" s="57">
        <v>53720</v>
      </c>
      <c r="C9" s="57" t="s">
        <v>91</v>
      </c>
      <c r="D9" s="1"/>
      <c r="E9" s="1"/>
      <c r="F9" s="1"/>
      <c r="G9" s="1"/>
      <c r="H9" s="1"/>
      <c r="I9" s="1"/>
      <c r="J9" s="41"/>
      <c r="K9" s="181">
        <f t="shared" si="0"/>
        <v>0</v>
      </c>
    </row>
    <row r="10" spans="1:11" ht="16.5" customHeight="1">
      <c r="A10" s="270"/>
      <c r="B10" s="57">
        <v>53735</v>
      </c>
      <c r="C10" s="57" t="s">
        <v>92</v>
      </c>
      <c r="D10" s="1"/>
      <c r="E10" s="1"/>
      <c r="F10" s="1"/>
      <c r="G10" s="1"/>
      <c r="H10" s="1"/>
      <c r="I10" s="1"/>
      <c r="J10" s="41"/>
      <c r="K10" s="181">
        <f t="shared" si="0"/>
        <v>0</v>
      </c>
    </row>
    <row r="11" spans="1:11" ht="16.5" customHeight="1">
      <c r="A11" s="270"/>
      <c r="B11" s="57">
        <v>53740</v>
      </c>
      <c r="C11" s="57" t="s">
        <v>93</v>
      </c>
      <c r="D11" s="1"/>
      <c r="E11" s="1"/>
      <c r="F11" s="1"/>
      <c r="G11" s="1"/>
      <c r="H11" s="1"/>
      <c r="I11" s="1"/>
      <c r="J11" s="41"/>
      <c r="K11" s="181">
        <f t="shared" si="0"/>
        <v>0</v>
      </c>
    </row>
    <row r="12" spans="1:11" ht="16.5" customHeight="1">
      <c r="A12" s="270"/>
      <c r="B12" s="57">
        <v>53755</v>
      </c>
      <c r="C12" s="57" t="s">
        <v>94</v>
      </c>
      <c r="D12" s="1"/>
      <c r="E12" s="1">
        <v>175000</v>
      </c>
      <c r="F12" s="1">
        <v>295000</v>
      </c>
      <c r="G12" s="1"/>
      <c r="H12" s="1"/>
      <c r="I12" s="1"/>
      <c r="J12" s="41"/>
      <c r="K12" s="181">
        <f t="shared" si="0"/>
        <v>470000</v>
      </c>
    </row>
    <row r="13" spans="1:11" ht="16.5" customHeight="1">
      <c r="A13" s="270"/>
      <c r="B13" s="57">
        <v>53760</v>
      </c>
      <c r="C13" s="57" t="s">
        <v>95</v>
      </c>
      <c r="D13" s="1"/>
      <c r="E13" s="1"/>
      <c r="F13" s="1"/>
      <c r="G13" s="1"/>
      <c r="H13" s="1"/>
      <c r="I13" s="1"/>
      <c r="J13" s="41"/>
      <c r="K13" s="182">
        <f t="shared" si="0"/>
        <v>0</v>
      </c>
    </row>
    <row r="14" spans="1:11" ht="16.5" customHeight="1" thickBot="1">
      <c r="A14" s="271"/>
      <c r="B14" s="58" t="s">
        <v>16</v>
      </c>
      <c r="C14" s="58"/>
      <c r="D14" s="59">
        <f>SUM(D8:D13)</f>
        <v>0</v>
      </c>
      <c r="E14" s="59">
        <f t="shared" ref="E14:J14" si="1">SUM(E8:E13)</f>
        <v>525000</v>
      </c>
      <c r="F14" s="59">
        <f t="shared" si="1"/>
        <v>845000</v>
      </c>
      <c r="G14" s="59">
        <f t="shared" si="1"/>
        <v>0</v>
      </c>
      <c r="H14" s="59">
        <f t="shared" si="1"/>
        <v>0</v>
      </c>
      <c r="I14" s="59">
        <f t="shared" si="1"/>
        <v>0</v>
      </c>
      <c r="J14" s="71">
        <f t="shared" si="1"/>
        <v>0</v>
      </c>
      <c r="K14" s="61">
        <f t="shared" si="0"/>
        <v>1370000</v>
      </c>
    </row>
    <row r="15" spans="1:11" ht="16.5" customHeight="1" thickTop="1">
      <c r="A15" s="272" t="s">
        <v>96</v>
      </c>
      <c r="B15" s="57">
        <v>55700</v>
      </c>
      <c r="C15" s="57" t="s">
        <v>97</v>
      </c>
      <c r="D15" s="1"/>
      <c r="E15" s="1"/>
      <c r="F15" s="1">
        <v>250000</v>
      </c>
      <c r="G15" s="1"/>
      <c r="H15" s="1"/>
      <c r="I15" s="1"/>
      <c r="J15" s="41"/>
      <c r="K15" s="183">
        <f t="shared" si="0"/>
        <v>250000</v>
      </c>
    </row>
    <row r="16" spans="1:11" ht="16.5" customHeight="1">
      <c r="A16" s="269"/>
      <c r="B16" s="57">
        <v>55710</v>
      </c>
      <c r="C16" s="57" t="s">
        <v>98</v>
      </c>
      <c r="D16" s="1"/>
      <c r="E16" s="1"/>
      <c r="F16" s="1"/>
      <c r="G16" s="1"/>
      <c r="H16" s="1"/>
      <c r="I16" s="1"/>
      <c r="J16" s="41"/>
      <c r="K16" s="205"/>
    </row>
    <row r="17" spans="1:11" ht="15.75" customHeight="1">
      <c r="A17" s="269"/>
      <c r="B17" s="57">
        <v>55730</v>
      </c>
      <c r="C17" s="57" t="s">
        <v>99</v>
      </c>
      <c r="D17" s="1"/>
      <c r="E17" s="1"/>
      <c r="F17" s="1"/>
      <c r="G17" s="1"/>
      <c r="H17" s="1"/>
      <c r="I17" s="1"/>
      <c r="J17" s="41"/>
      <c r="K17" s="182">
        <f t="shared" si="0"/>
        <v>0</v>
      </c>
    </row>
    <row r="18" spans="1:11" ht="16.5" customHeight="1" thickBot="1">
      <c r="A18" s="271"/>
      <c r="B18" s="58" t="s">
        <v>16</v>
      </c>
      <c r="C18" s="58"/>
      <c r="D18" s="59">
        <f>SUM(D15:D17)</f>
        <v>0</v>
      </c>
      <c r="E18" s="59">
        <f t="shared" ref="E18:J18" si="2">SUM(E15:E17)</f>
        <v>0</v>
      </c>
      <c r="F18" s="59">
        <f t="shared" si="2"/>
        <v>250000</v>
      </c>
      <c r="G18" s="59">
        <f t="shared" si="2"/>
        <v>0</v>
      </c>
      <c r="H18" s="59">
        <f t="shared" si="2"/>
        <v>0</v>
      </c>
      <c r="I18" s="59">
        <f t="shared" si="2"/>
        <v>0</v>
      </c>
      <c r="J18" s="71">
        <f t="shared" si="2"/>
        <v>0</v>
      </c>
      <c r="K18" s="61">
        <f t="shared" si="0"/>
        <v>250000</v>
      </c>
    </row>
    <row r="19" spans="1:11" ht="16.5" customHeight="1" thickTop="1" thickBot="1">
      <c r="A19" s="62" t="s">
        <v>17</v>
      </c>
      <c r="B19" s="63"/>
      <c r="C19" s="72"/>
      <c r="D19" s="29">
        <f>D14+D18</f>
        <v>0</v>
      </c>
      <c r="E19" s="29">
        <v>525000</v>
      </c>
      <c r="F19" s="29">
        <f>+F18+F14</f>
        <v>1095000</v>
      </c>
      <c r="G19" s="29">
        <f t="shared" ref="G19:J19" si="3">G14+G18</f>
        <v>0</v>
      </c>
      <c r="H19" s="29">
        <f t="shared" si="3"/>
        <v>0</v>
      </c>
      <c r="I19" s="29">
        <f t="shared" si="3"/>
        <v>0</v>
      </c>
      <c r="J19" s="29">
        <f t="shared" si="3"/>
        <v>0</v>
      </c>
      <c r="K19" s="29">
        <f t="shared" si="0"/>
        <v>1620000</v>
      </c>
    </row>
    <row r="20" spans="1:11" ht="3.95" customHeight="1" thickTop="1">
      <c r="A20" s="20"/>
      <c r="B20" s="20"/>
      <c r="C20" s="20"/>
      <c r="D20" s="73"/>
      <c r="E20" s="73"/>
      <c r="F20" s="73"/>
      <c r="G20" s="73"/>
      <c r="H20" s="73"/>
      <c r="I20" s="73"/>
      <c r="J20" s="73"/>
      <c r="K20" s="73"/>
    </row>
  </sheetData>
  <sheetProtection formatCells="0" formatColumns="0" formatRows="0" selectLockedCells="1"/>
  <mergeCells count="9">
    <mergeCell ref="A8:A14"/>
    <mergeCell ref="A15:A18"/>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0"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sheetPr codeName="Sheet5">
    <pageSetUpPr fitToPage="1"/>
  </sheetPr>
  <dimension ref="A1:E67"/>
  <sheetViews>
    <sheetView showGridLines="0" zoomScaleSheetLayoutView="100" workbookViewId="0">
      <pane ySplit="7" topLeftCell="A8" activePane="bottomLeft" state="frozen"/>
      <selection pane="bottomLeft" activeCell="A9" sqref="A9:E9"/>
    </sheetView>
  </sheetViews>
  <sheetFormatPr defaultColWidth="9.140625" defaultRowHeight="12.75"/>
  <cols>
    <col min="1" max="1" width="7.42578125" style="74" customWidth="1"/>
    <col min="2" max="2" width="9.28515625" style="74" customWidth="1"/>
    <col min="3" max="3" width="74.42578125" style="75" customWidth="1"/>
    <col min="4" max="4" width="17.5703125" style="75" customWidth="1"/>
    <col min="5" max="5" width="15.140625" style="75" customWidth="1"/>
    <col min="6" max="16384" width="9.140625" style="75"/>
  </cols>
  <sheetData>
    <row r="1" spans="1:5" ht="12" customHeight="1"/>
    <row r="2" spans="1:5" ht="16.5" customHeight="1">
      <c r="A2" s="310" t="s">
        <v>25</v>
      </c>
      <c r="B2" s="311"/>
      <c r="C2" s="303" t="str">
        <f>IF(ISBLANK('PROJECT ID|INSTRUCTIONS'!C3)," ",'PROJECT ID|INSTRUCTIONS'!C3)</f>
        <v>DECD-IT002</v>
      </c>
      <c r="D2" s="303"/>
      <c r="E2" s="304"/>
    </row>
    <row r="3" spans="1:5" ht="16.5" customHeight="1">
      <c r="A3" s="312" t="s">
        <v>22</v>
      </c>
      <c r="B3" s="313"/>
      <c r="C3" s="305" t="str">
        <f>IF(ISBLANK('PROJECT ID|INSTRUCTIONS'!C4)," ",'PROJECT ID|INSTRUCTIONS'!C4)</f>
        <v>Lean-Driven IT Revitalization Project – Phase 1</v>
      </c>
      <c r="D3" s="305"/>
      <c r="E3" s="306"/>
    </row>
    <row r="4" spans="1:5" ht="16.5" customHeight="1">
      <c r="A4" s="314" t="s">
        <v>26</v>
      </c>
      <c r="B4" s="315"/>
      <c r="C4" s="307">
        <f>IF(ISBLANK('PROJECT ID|INSTRUCTIONS'!C5)," ",'PROJECT ID|INSTRUCTIONS'!C5)</f>
        <v>42002</v>
      </c>
      <c r="D4" s="307"/>
      <c r="E4" s="308"/>
    </row>
    <row r="5" spans="1:5" ht="12" customHeight="1"/>
    <row r="6" spans="1:5" ht="15.75">
      <c r="A6" s="291" t="s">
        <v>71</v>
      </c>
      <c r="B6" s="292"/>
      <c r="C6" s="292"/>
      <c r="D6" s="292"/>
      <c r="E6" s="293"/>
    </row>
    <row r="7" spans="1:5" ht="15.75" customHeight="1">
      <c r="A7" s="195" t="s">
        <v>44</v>
      </c>
      <c r="B7" s="187" t="s">
        <v>49</v>
      </c>
      <c r="C7" s="188" t="s">
        <v>83</v>
      </c>
      <c r="D7" s="188" t="s">
        <v>51</v>
      </c>
      <c r="E7" s="189" t="s">
        <v>43</v>
      </c>
    </row>
    <row r="8" spans="1:5" ht="3.75" customHeight="1">
      <c r="A8" s="193"/>
      <c r="B8" s="193"/>
      <c r="C8" s="194"/>
      <c r="D8" s="194"/>
      <c r="E8" s="194"/>
    </row>
    <row r="9" spans="1:5" ht="15">
      <c r="A9" s="294" t="str">
        <f>CONCATENATE("FY ",Settings!$C$1-1)</f>
        <v>FY 2014</v>
      </c>
      <c r="B9" s="295"/>
      <c r="C9" s="295"/>
      <c r="D9" s="295"/>
      <c r="E9" s="296"/>
    </row>
    <row r="10" spans="1:5">
      <c r="A10" s="130">
        <v>2011</v>
      </c>
      <c r="B10" s="131">
        <v>1</v>
      </c>
      <c r="C10" s="174"/>
      <c r="D10" s="132"/>
      <c r="E10" s="133" t="s">
        <v>57</v>
      </c>
    </row>
    <row r="11" spans="1:5">
      <c r="A11" s="134">
        <v>2011</v>
      </c>
      <c r="B11" s="135">
        <v>2</v>
      </c>
      <c r="C11" s="175"/>
      <c r="D11" s="137"/>
      <c r="E11" s="138" t="s">
        <v>57</v>
      </c>
    </row>
    <row r="12" spans="1:5">
      <c r="A12" s="134">
        <v>2011</v>
      </c>
      <c r="B12" s="135">
        <v>3</v>
      </c>
      <c r="C12" s="176"/>
      <c r="D12" s="137"/>
      <c r="E12" s="138" t="s">
        <v>57</v>
      </c>
    </row>
    <row r="13" spans="1:5">
      <c r="A13" s="134">
        <v>2011</v>
      </c>
      <c r="B13" s="135">
        <v>4</v>
      </c>
      <c r="C13" s="176"/>
      <c r="D13" s="137"/>
      <c r="E13" s="138" t="s">
        <v>57</v>
      </c>
    </row>
    <row r="14" spans="1:5">
      <c r="A14" s="134">
        <v>2011</v>
      </c>
      <c r="B14" s="135">
        <v>5</v>
      </c>
      <c r="C14" s="176"/>
      <c r="D14" s="137"/>
      <c r="E14" s="138" t="s">
        <v>57</v>
      </c>
    </row>
    <row r="15" spans="1:5">
      <c r="A15" s="134">
        <v>2011</v>
      </c>
      <c r="B15" s="135">
        <v>6</v>
      </c>
      <c r="C15" s="176"/>
      <c r="D15" s="137"/>
      <c r="E15" s="138" t="s">
        <v>57</v>
      </c>
    </row>
    <row r="16" spans="1:5">
      <c r="A16" s="134">
        <v>2011</v>
      </c>
      <c r="B16" s="135">
        <v>7</v>
      </c>
      <c r="C16" s="176"/>
      <c r="D16" s="137"/>
      <c r="E16" s="138" t="s">
        <v>57</v>
      </c>
    </row>
    <row r="17" spans="1:5">
      <c r="A17" s="134">
        <v>2011</v>
      </c>
      <c r="B17" s="135">
        <v>8</v>
      </c>
      <c r="C17" s="176"/>
      <c r="D17" s="137"/>
      <c r="E17" s="138" t="s">
        <v>57</v>
      </c>
    </row>
    <row r="18" spans="1:5">
      <c r="A18" s="134">
        <v>2011</v>
      </c>
      <c r="B18" s="135">
        <v>9</v>
      </c>
      <c r="C18" s="176"/>
      <c r="D18" s="137"/>
      <c r="E18" s="138" t="s">
        <v>57</v>
      </c>
    </row>
    <row r="19" spans="1:5">
      <c r="A19" s="140">
        <v>2011</v>
      </c>
      <c r="B19" s="141">
        <v>10</v>
      </c>
      <c r="C19" s="177"/>
      <c r="D19" s="142"/>
      <c r="E19" s="143" t="s">
        <v>57</v>
      </c>
    </row>
    <row r="20" spans="1:5" ht="15">
      <c r="A20" s="297" t="str">
        <f>CONCATENATE("FY ",Settings!$C$1)</f>
        <v>FY 2015</v>
      </c>
      <c r="B20" s="298"/>
      <c r="C20" s="298"/>
      <c r="D20" s="298"/>
      <c r="E20" s="299"/>
    </row>
    <row r="21" spans="1:5">
      <c r="A21" s="130">
        <v>2012</v>
      </c>
      <c r="B21" s="131">
        <v>1</v>
      </c>
      <c r="C21" s="144"/>
      <c r="D21" s="168"/>
      <c r="E21" s="145" t="s">
        <v>76</v>
      </c>
    </row>
    <row r="22" spans="1:5">
      <c r="A22" s="134">
        <v>2012</v>
      </c>
      <c r="B22" s="135">
        <v>2</v>
      </c>
      <c r="C22" s="136"/>
      <c r="D22" s="169"/>
      <c r="E22" s="146" t="s">
        <v>76</v>
      </c>
    </row>
    <row r="23" spans="1:5">
      <c r="A23" s="134">
        <v>2012</v>
      </c>
      <c r="B23" s="135">
        <v>3</v>
      </c>
      <c r="C23" s="139"/>
      <c r="D23" s="169"/>
      <c r="E23" s="146" t="s">
        <v>76</v>
      </c>
    </row>
    <row r="24" spans="1:5">
      <c r="A24" s="134">
        <v>2012</v>
      </c>
      <c r="B24" s="135">
        <v>4</v>
      </c>
      <c r="C24" s="147"/>
      <c r="D24" s="169"/>
      <c r="E24" s="146" t="s">
        <v>76</v>
      </c>
    </row>
    <row r="25" spans="1:5">
      <c r="A25" s="134">
        <v>2012</v>
      </c>
      <c r="B25" s="135">
        <v>5</v>
      </c>
      <c r="C25" s="139"/>
      <c r="D25" s="169"/>
      <c r="E25" s="146" t="s">
        <v>76</v>
      </c>
    </row>
    <row r="26" spans="1:5">
      <c r="A26" s="134">
        <v>2012</v>
      </c>
      <c r="B26" s="135">
        <v>6</v>
      </c>
      <c r="C26" s="139"/>
      <c r="D26" s="169"/>
      <c r="E26" s="146" t="s">
        <v>76</v>
      </c>
    </row>
    <row r="27" spans="1:5">
      <c r="A27" s="134">
        <v>2012</v>
      </c>
      <c r="B27" s="135">
        <v>7</v>
      </c>
      <c r="C27" s="139"/>
      <c r="D27" s="169"/>
      <c r="E27" s="146" t="s">
        <v>76</v>
      </c>
    </row>
    <row r="28" spans="1:5">
      <c r="A28" s="134">
        <v>2012</v>
      </c>
      <c r="B28" s="135">
        <v>8</v>
      </c>
      <c r="C28" s="139"/>
      <c r="D28" s="169"/>
      <c r="E28" s="146" t="s">
        <v>76</v>
      </c>
    </row>
    <row r="29" spans="1:5">
      <c r="A29" s="134">
        <v>2012</v>
      </c>
      <c r="B29" s="135">
        <v>9</v>
      </c>
      <c r="C29" s="139"/>
      <c r="D29" s="169"/>
      <c r="E29" s="146" t="s">
        <v>76</v>
      </c>
    </row>
    <row r="30" spans="1:5">
      <c r="A30" s="134">
        <v>2012</v>
      </c>
      <c r="B30" s="135">
        <v>10</v>
      </c>
      <c r="C30" s="139"/>
      <c r="D30" s="169"/>
      <c r="E30" s="146" t="s">
        <v>76</v>
      </c>
    </row>
    <row r="31" spans="1:5">
      <c r="A31" s="134">
        <v>2012</v>
      </c>
      <c r="B31" s="135">
        <v>11</v>
      </c>
      <c r="C31" s="147"/>
      <c r="D31" s="169"/>
      <c r="E31" s="146" t="s">
        <v>76</v>
      </c>
    </row>
    <row r="32" spans="1:5">
      <c r="A32" s="134">
        <v>2012</v>
      </c>
      <c r="B32" s="135">
        <v>12</v>
      </c>
      <c r="C32" s="147"/>
      <c r="D32" s="169"/>
      <c r="E32" s="146" t="s">
        <v>76</v>
      </c>
    </row>
    <row r="33" spans="1:5">
      <c r="A33" s="134">
        <v>2012</v>
      </c>
      <c r="B33" s="135">
        <v>13</v>
      </c>
      <c r="C33" s="147"/>
      <c r="D33" s="169"/>
      <c r="E33" s="146" t="s">
        <v>76</v>
      </c>
    </row>
    <row r="34" spans="1:5">
      <c r="A34" s="134">
        <v>2012</v>
      </c>
      <c r="B34" s="135">
        <v>14</v>
      </c>
      <c r="C34" s="147"/>
      <c r="D34" s="169"/>
      <c r="E34" s="146" t="s">
        <v>76</v>
      </c>
    </row>
    <row r="35" spans="1:5" ht="13.5" thickBot="1">
      <c r="A35" s="148">
        <v>2012</v>
      </c>
      <c r="B35" s="149">
        <v>15</v>
      </c>
      <c r="C35" s="150"/>
      <c r="D35" s="170"/>
      <c r="E35" s="151" t="s">
        <v>76</v>
      </c>
    </row>
    <row r="36" spans="1:5" ht="14.25" thickTop="1" thickBot="1">
      <c r="A36" s="309" t="s">
        <v>39</v>
      </c>
      <c r="B36" s="309"/>
      <c r="C36" s="309"/>
      <c r="D36" s="190">
        <f>SUM(D21:D35)</f>
        <v>0</v>
      </c>
      <c r="E36" s="76"/>
    </row>
    <row r="37" spans="1:5" ht="15.75" customHeight="1" thickTop="1">
      <c r="A37" s="290" t="str">
        <f>CONCATENATE("FY ",Settings!$C$1+1, "+")</f>
        <v>FY 2016+</v>
      </c>
      <c r="B37" s="290"/>
      <c r="C37" s="290"/>
      <c r="D37" s="290"/>
      <c r="E37" s="290"/>
    </row>
    <row r="38" spans="1:5">
      <c r="A38" s="152">
        <v>2013</v>
      </c>
      <c r="B38" s="153">
        <v>1</v>
      </c>
      <c r="C38" s="154"/>
      <c r="D38" s="171"/>
      <c r="E38" s="145" t="s">
        <v>76</v>
      </c>
    </row>
    <row r="39" spans="1:5">
      <c r="A39" s="155">
        <v>2013</v>
      </c>
      <c r="B39" s="156">
        <v>2</v>
      </c>
      <c r="C39" s="147"/>
      <c r="D39" s="172"/>
      <c r="E39" s="146" t="s">
        <v>76</v>
      </c>
    </row>
    <row r="40" spans="1:5">
      <c r="A40" s="155">
        <v>2013</v>
      </c>
      <c r="B40" s="156">
        <v>3</v>
      </c>
      <c r="C40" s="139"/>
      <c r="D40" s="172"/>
      <c r="E40" s="146" t="s">
        <v>76</v>
      </c>
    </row>
    <row r="41" spans="1:5">
      <c r="A41" s="155">
        <v>2013</v>
      </c>
      <c r="B41" s="156">
        <v>4</v>
      </c>
      <c r="C41" s="147"/>
      <c r="D41" s="172"/>
      <c r="E41" s="146" t="s">
        <v>76</v>
      </c>
    </row>
    <row r="42" spans="1:5">
      <c r="A42" s="155">
        <v>2013</v>
      </c>
      <c r="B42" s="156">
        <v>5</v>
      </c>
      <c r="C42" s="136"/>
      <c r="D42" s="172"/>
      <c r="E42" s="146" t="s">
        <v>76</v>
      </c>
    </row>
    <row r="43" spans="1:5">
      <c r="A43" s="155">
        <v>2013</v>
      </c>
      <c r="B43" s="156">
        <v>6</v>
      </c>
      <c r="C43" s="139"/>
      <c r="D43" s="172"/>
      <c r="E43" s="146" t="s">
        <v>76</v>
      </c>
    </row>
    <row r="44" spans="1:5">
      <c r="A44" s="155">
        <v>2013</v>
      </c>
      <c r="B44" s="156">
        <v>7</v>
      </c>
      <c r="C44" s="157"/>
      <c r="D44" s="172"/>
      <c r="E44" s="146" t="s">
        <v>76</v>
      </c>
    </row>
    <row r="45" spans="1:5">
      <c r="A45" s="155">
        <v>2014</v>
      </c>
      <c r="B45" s="156">
        <v>1</v>
      </c>
      <c r="C45" s="157"/>
      <c r="D45" s="172"/>
      <c r="E45" s="146" t="s">
        <v>76</v>
      </c>
    </row>
    <row r="46" spans="1:5">
      <c r="A46" s="155">
        <v>2014</v>
      </c>
      <c r="B46" s="156">
        <v>2</v>
      </c>
      <c r="C46" s="157"/>
      <c r="D46" s="172"/>
      <c r="E46" s="146" t="s">
        <v>76</v>
      </c>
    </row>
    <row r="47" spans="1:5">
      <c r="A47" s="155">
        <v>2014</v>
      </c>
      <c r="B47" s="156">
        <v>3</v>
      </c>
      <c r="C47" s="157"/>
      <c r="D47" s="172"/>
      <c r="E47" s="146" t="s">
        <v>76</v>
      </c>
    </row>
    <row r="48" spans="1:5">
      <c r="A48" s="155">
        <v>2014</v>
      </c>
      <c r="B48" s="156">
        <v>4</v>
      </c>
      <c r="C48" s="157"/>
      <c r="D48" s="172"/>
      <c r="E48" s="146" t="s">
        <v>76</v>
      </c>
    </row>
    <row r="49" spans="1:5">
      <c r="A49" s="155">
        <v>2014</v>
      </c>
      <c r="B49" s="156">
        <v>5</v>
      </c>
      <c r="C49" s="157"/>
      <c r="D49" s="172"/>
      <c r="E49" s="146" t="s">
        <v>76</v>
      </c>
    </row>
    <row r="50" spans="1:5">
      <c r="A50" s="155">
        <v>2014</v>
      </c>
      <c r="B50" s="156">
        <v>6</v>
      </c>
      <c r="C50" s="157"/>
      <c r="D50" s="172"/>
      <c r="E50" s="146" t="s">
        <v>76</v>
      </c>
    </row>
    <row r="51" spans="1:5">
      <c r="A51" s="155">
        <v>2014</v>
      </c>
      <c r="B51" s="156">
        <v>7</v>
      </c>
      <c r="C51" s="157"/>
      <c r="D51" s="172"/>
      <c r="E51" s="146" t="s">
        <v>76</v>
      </c>
    </row>
    <row r="52" spans="1:5">
      <c r="A52" s="155">
        <v>2015</v>
      </c>
      <c r="B52" s="156">
        <v>1</v>
      </c>
      <c r="C52" s="157"/>
      <c r="D52" s="172"/>
      <c r="E52" s="146" t="s">
        <v>76</v>
      </c>
    </row>
    <row r="53" spans="1:5">
      <c r="A53" s="155">
        <v>2015</v>
      </c>
      <c r="B53" s="156">
        <v>2</v>
      </c>
      <c r="C53" s="157"/>
      <c r="D53" s="172"/>
      <c r="E53" s="146" t="s">
        <v>76</v>
      </c>
    </row>
    <row r="54" spans="1:5">
      <c r="A54" s="155">
        <v>2015</v>
      </c>
      <c r="B54" s="156">
        <v>3</v>
      </c>
      <c r="C54" s="157"/>
      <c r="D54" s="172"/>
      <c r="E54" s="146" t="s">
        <v>76</v>
      </c>
    </row>
    <row r="55" spans="1:5">
      <c r="A55" s="155">
        <v>2015</v>
      </c>
      <c r="B55" s="156">
        <v>4</v>
      </c>
      <c r="C55" s="157"/>
      <c r="D55" s="172"/>
      <c r="E55" s="146" t="s">
        <v>76</v>
      </c>
    </row>
    <row r="56" spans="1:5">
      <c r="A56" s="155">
        <v>2015</v>
      </c>
      <c r="B56" s="156">
        <v>5</v>
      </c>
      <c r="C56" s="157"/>
      <c r="D56" s="172"/>
      <c r="E56" s="146" t="s">
        <v>76</v>
      </c>
    </row>
    <row r="57" spans="1:5">
      <c r="A57" s="155">
        <v>2015</v>
      </c>
      <c r="B57" s="156">
        <v>6</v>
      </c>
      <c r="C57" s="157"/>
      <c r="D57" s="172"/>
      <c r="E57" s="146" t="s">
        <v>76</v>
      </c>
    </row>
    <row r="58" spans="1:5">
      <c r="A58" s="155">
        <v>2015</v>
      </c>
      <c r="B58" s="156">
        <v>7</v>
      </c>
      <c r="C58" s="157"/>
      <c r="D58" s="172"/>
      <c r="E58" s="146" t="s">
        <v>76</v>
      </c>
    </row>
    <row r="59" spans="1:5">
      <c r="A59" s="155">
        <v>2016</v>
      </c>
      <c r="B59" s="156">
        <v>1</v>
      </c>
      <c r="C59" s="157"/>
      <c r="D59" s="172"/>
      <c r="E59" s="146" t="s">
        <v>76</v>
      </c>
    </row>
    <row r="60" spans="1:5">
      <c r="A60" s="155">
        <v>2016</v>
      </c>
      <c r="B60" s="156">
        <v>2</v>
      </c>
      <c r="C60" s="157"/>
      <c r="D60" s="172"/>
      <c r="E60" s="146" t="s">
        <v>76</v>
      </c>
    </row>
    <row r="61" spans="1:5">
      <c r="A61" s="155">
        <v>2016</v>
      </c>
      <c r="B61" s="156">
        <v>3</v>
      </c>
      <c r="C61" s="157"/>
      <c r="D61" s="172"/>
      <c r="E61" s="146" t="s">
        <v>76</v>
      </c>
    </row>
    <row r="62" spans="1:5">
      <c r="A62" s="155">
        <v>2016</v>
      </c>
      <c r="B62" s="156">
        <v>4</v>
      </c>
      <c r="C62" s="157"/>
      <c r="D62" s="172"/>
      <c r="E62" s="146" t="s">
        <v>76</v>
      </c>
    </row>
    <row r="63" spans="1:5">
      <c r="A63" s="155">
        <v>2016</v>
      </c>
      <c r="B63" s="156">
        <v>5</v>
      </c>
      <c r="C63" s="157"/>
      <c r="D63" s="172"/>
      <c r="E63" s="146" t="s">
        <v>76</v>
      </c>
    </row>
    <row r="64" spans="1:5">
      <c r="A64" s="155">
        <v>2016</v>
      </c>
      <c r="B64" s="156">
        <v>6</v>
      </c>
      <c r="C64" s="157"/>
      <c r="D64" s="172"/>
      <c r="E64" s="146" t="s">
        <v>76</v>
      </c>
    </row>
    <row r="65" spans="1:5" ht="13.5" thickBot="1">
      <c r="A65" s="158">
        <v>2016</v>
      </c>
      <c r="B65" s="159">
        <v>7</v>
      </c>
      <c r="C65" s="160"/>
      <c r="D65" s="173"/>
      <c r="E65" s="151" t="s">
        <v>76</v>
      </c>
    </row>
    <row r="66" spans="1:5" ht="16.5" customHeight="1" thickTop="1" thickBot="1">
      <c r="A66" s="300" t="s">
        <v>39</v>
      </c>
      <c r="B66" s="301"/>
      <c r="C66" s="302"/>
      <c r="D66" s="190">
        <f>SUM(D38:D65)</f>
        <v>0</v>
      </c>
      <c r="E66" s="76"/>
    </row>
    <row r="67" spans="1:5" ht="13.5" thickTop="1"/>
  </sheetData>
  <sheetProtection formatCells="0" formatColumns="0" formatRows="0" selectLockedCells="1"/>
  <mergeCells count="12">
    <mergeCell ref="C2:E2"/>
    <mergeCell ref="C3:E3"/>
    <mergeCell ref="C4:E4"/>
    <mergeCell ref="A36:C36"/>
    <mergeCell ref="A2:B2"/>
    <mergeCell ref="A3:B3"/>
    <mergeCell ref="A4:B4"/>
    <mergeCell ref="A37:E37"/>
    <mergeCell ref="A6:E6"/>
    <mergeCell ref="A9:E9"/>
    <mergeCell ref="A20:E20"/>
    <mergeCell ref="A66:C66"/>
  </mergeCells>
  <phoneticPr fontId="15"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sheetPr codeName="Sheet6">
    <pageSetUpPr fitToPage="1"/>
  </sheetPr>
  <dimension ref="A1:O28"/>
  <sheetViews>
    <sheetView showGridLines="0" topLeftCell="A7" workbookViewId="0">
      <selection activeCell="F7" sqref="F7"/>
    </sheetView>
  </sheetViews>
  <sheetFormatPr defaultColWidth="9.140625" defaultRowHeight="12"/>
  <cols>
    <col min="1" max="2" width="10.7109375" style="18" customWidth="1"/>
    <col min="3" max="3" width="29.7109375" style="18" customWidth="1"/>
    <col min="4" max="5" width="12.7109375" style="18" customWidth="1"/>
    <col min="6" max="6" width="13.140625" style="18" customWidth="1"/>
    <col min="7" max="10" width="12.7109375" style="18" customWidth="1"/>
    <col min="11" max="11" width="11.85546875" style="18" customWidth="1"/>
    <col min="12" max="12" width="1.140625" style="18" customWidth="1"/>
    <col min="13" max="15" width="12.7109375" style="18" customWidth="1"/>
    <col min="16" max="16384" width="9.140625" style="18"/>
  </cols>
  <sheetData>
    <row r="1" spans="1:15" ht="12" customHeight="1"/>
    <row r="2" spans="1:15" s="64" customFormat="1" ht="16.5" customHeight="1">
      <c r="A2" s="248" t="s">
        <v>25</v>
      </c>
      <c r="B2" s="316"/>
      <c r="C2" s="249"/>
      <c r="D2" s="254" t="str">
        <f>IF(ISBLANK('PROJECT ID|INSTRUCTIONS'!C3)," ",'PROJECT ID|INSTRUCTIONS'!C3)</f>
        <v>DECD-IT002</v>
      </c>
      <c r="E2" s="255"/>
      <c r="F2" s="255"/>
      <c r="G2" s="255"/>
      <c r="H2" s="255"/>
      <c r="I2" s="255"/>
      <c r="J2" s="255"/>
      <c r="K2" s="256"/>
    </row>
    <row r="3" spans="1:15" s="64" customFormat="1" ht="16.5" customHeight="1">
      <c r="A3" s="250" t="s">
        <v>22</v>
      </c>
      <c r="B3" s="277"/>
      <c r="C3" s="251"/>
      <c r="D3" s="257" t="str">
        <f>IF(ISBLANK('PROJECT ID|INSTRUCTIONS'!C4)," ",'PROJECT ID|INSTRUCTIONS'!C4)</f>
        <v>Lean-Driven IT Revitalization Project – Phase 1</v>
      </c>
      <c r="E3" s="258"/>
      <c r="F3" s="258"/>
      <c r="G3" s="258"/>
      <c r="H3" s="258"/>
      <c r="I3" s="258"/>
      <c r="J3" s="258"/>
      <c r="K3" s="259"/>
    </row>
    <row r="4" spans="1:15" s="64" customFormat="1" ht="16.5" customHeight="1">
      <c r="A4" s="252" t="s">
        <v>26</v>
      </c>
      <c r="B4" s="317"/>
      <c r="C4" s="253"/>
      <c r="D4" s="260">
        <f>IF(ISBLANK('PROJECT ID|INSTRUCTIONS'!C5)," ",'PROJECT ID|INSTRUCTIONS'!C5)</f>
        <v>42002</v>
      </c>
      <c r="E4" s="261"/>
      <c r="F4" s="261"/>
      <c r="G4" s="261"/>
      <c r="H4" s="261"/>
      <c r="I4" s="261"/>
      <c r="J4" s="261"/>
      <c r="K4" s="262"/>
    </row>
    <row r="5" spans="1:15" s="50" customFormat="1" ht="12" customHeight="1"/>
    <row r="6" spans="1:15" ht="16.5" customHeight="1">
      <c r="A6" s="321" t="s">
        <v>52</v>
      </c>
      <c r="B6" s="321"/>
      <c r="C6" s="321"/>
      <c r="D6" s="321"/>
      <c r="E6" s="321"/>
      <c r="F6" s="94">
        <v>2015</v>
      </c>
      <c r="G6" s="50"/>
      <c r="H6" s="77"/>
      <c r="I6" s="50"/>
      <c r="J6" s="50"/>
      <c r="K6" s="50"/>
    </row>
    <row r="7" spans="1:15" ht="16.5" customHeight="1">
      <c r="A7" s="321" t="s">
        <v>53</v>
      </c>
      <c r="B7" s="321"/>
      <c r="C7" s="321"/>
      <c r="D7" s="321"/>
      <c r="E7" s="321"/>
      <c r="F7" s="95">
        <v>2016</v>
      </c>
      <c r="G7" s="50"/>
      <c r="H7" s="50"/>
      <c r="I7" s="50"/>
      <c r="J7" s="50"/>
      <c r="K7" s="50"/>
    </row>
    <row r="8" spans="1:15" ht="12" customHeight="1">
      <c r="A8" s="50"/>
      <c r="B8" s="50"/>
      <c r="C8" s="50"/>
      <c r="D8" s="50"/>
      <c r="E8" s="50"/>
      <c r="F8" s="50"/>
      <c r="G8" s="50"/>
      <c r="H8" s="50"/>
      <c r="I8" s="50"/>
      <c r="J8" s="50"/>
      <c r="K8" s="50"/>
    </row>
    <row r="9" spans="1:15" ht="31.5" customHeight="1">
      <c r="A9" s="287" t="s">
        <v>28</v>
      </c>
      <c r="B9" s="288"/>
      <c r="C9" s="288"/>
      <c r="D9" s="288"/>
      <c r="E9" s="288"/>
      <c r="F9" s="288"/>
      <c r="G9" s="288"/>
      <c r="H9" s="288"/>
      <c r="I9" s="288"/>
      <c r="J9" s="288"/>
      <c r="K9" s="289"/>
      <c r="M9" s="318" t="s">
        <v>70</v>
      </c>
      <c r="N9" s="319"/>
      <c r="O9" s="320"/>
    </row>
    <row r="10" spans="1:15" ht="12.75">
      <c r="A10" s="78"/>
      <c r="B10" s="79"/>
      <c r="C10" s="80"/>
      <c r="D10" s="81" t="s">
        <v>18</v>
      </c>
      <c r="E10" s="81" t="s">
        <v>19</v>
      </c>
      <c r="F10" s="82" t="str">
        <f>IF(OR(ISBLANK($F$7),ISBLANK($F$6)),"(c)",IF($F$7-$F$6&gt;1,"(c)",""))</f>
        <v/>
      </c>
      <c r="G10" s="82" t="str">
        <f>IF(OR(ISBLANK($F$7),ISBLANK($F$6)),"(d)",IF($F$7-$F$6&gt;2,"(d)",""))</f>
        <v/>
      </c>
      <c r="H10" s="82" t="str">
        <f>IF(OR(ISBLANK($F$7),ISBLANK($F$6)),"(e)",IF($F$7-$F$6&gt;3,"(e)",""))</f>
        <v/>
      </c>
      <c r="I10" s="82" t="str">
        <f>IF(OR(ISBLANK($F$7),ISBLANK($F$6)),"(f)",IF($F$7-$F$6&gt;4,"(f)",""))</f>
        <v/>
      </c>
      <c r="J10" s="82" t="str">
        <f>IF(OR(ISBLANK($F$7),ISBLANK($F$6)),"(g)",IF($F$7-$F$6&gt;5,"(g)",""))</f>
        <v/>
      </c>
      <c r="K10" s="83" t="str">
        <f>IF(OR(ISBLANK($F$7),ISBLANK($F$6)),"(h)",IF($F$7-$F$6&gt;5,"(h)",IF($F$7-$F$6&lt;1,"(c)",CHOOSE($F$7-$F$6,"(c)","(d)","(e)","(f)","(g)"))))</f>
        <v>(c)</v>
      </c>
      <c r="M10" s="84" t="s">
        <v>63</v>
      </c>
      <c r="N10" s="81" t="s">
        <v>64</v>
      </c>
      <c r="O10" s="85" t="s">
        <v>65</v>
      </c>
    </row>
    <row r="11" spans="1:15" ht="37.5" customHeight="1">
      <c r="A11" s="86"/>
      <c r="B11" s="87" t="s">
        <v>14</v>
      </c>
      <c r="C11" s="87" t="s">
        <v>15</v>
      </c>
      <c r="D11" s="88" t="s">
        <v>58</v>
      </c>
      <c r="E11" s="88" t="str">
        <f>CONCATENATE("Transition FY"&amp;IF(ISBLANK($F$6),1,RIGHT($F$6,2))&amp;" Support Costs")</f>
        <v>Transition FY15 Support Costs</v>
      </c>
      <c r="F11" s="88" t="str">
        <f>IF(ISBLANK($F$7),CONCATENATE("Transition FY"&amp;IF(ISBLANK($F$6),2,RIGHT($F$6,2)+1)&amp;" Support Costs"),IF(ISBLANK($F$6),"Transition FY2 Support Costs",IF($F$7-$F$6&gt;1,CONCATENATE("Transition FY"&amp;RIGHT($F$6,2)+1&amp;" Support Costs"),"")))</f>
        <v/>
      </c>
      <c r="G11" s="88" t="str">
        <f>IF(ISBLANK($F$7),CONCATENATE("Transition FY"&amp;IF(ISBLANK($F$6),3,RIGHT($F$6,2)+2)&amp;" Support Costs"),IF(ISBLANK($F$6),"Transition FY3 Support Costs",IF($F$7-$F$6&gt;2,CONCATENATE("Transition FY"&amp;RIGHT($F$6,2)+2&amp;" Support Costs"),"")))</f>
        <v/>
      </c>
      <c r="H11" s="88" t="str">
        <f>IF(ISBLANK($F$7),CONCATENATE("Transition FY"&amp;IF(ISBLANK($F$6),4,RIGHT($F$6,2)+3)&amp;" Support Costs"),IF(ISBLANK($F$6),"Transition FY4 Support Costs",IF($F$7-$F$6&gt;3,CONCATENATE("Transition FY"&amp;RIGHT($F$6,2)+3&amp;" Support Costs"),"")))</f>
        <v/>
      </c>
      <c r="I11" s="88" t="str">
        <f>IF(ISBLANK($F$7),CONCATENATE("Transition FY"&amp;IF(ISBLANK($F$6),5,RIGHT($F$6,2)+4)&amp;" Support Costs"),IF(ISBLANK($F$6),"Transition FY5 Support Costs",IF($F$7-$F$6&gt;4,CONCATENATE("Transition FY"&amp;RIGHT($F$6,2)+4&amp;" Support Costs"),"")))</f>
        <v/>
      </c>
      <c r="J11" s="88" t="str">
        <f>IF(ISBLANK($F$7),CONCATENATE("Transition FY"&amp;IF(ISBLANK($F$6),6,RIGHT($F$6,2)+5)&amp;" Support Costs"),IF(ISBLANK($F$6),"Transition FY6 Support Costs",IF($F$7-$F$6&gt;5,CONCATENATE("Transition FY"&amp;RIGHT($F$6,2)+5&amp;" Support Costs"),"")))</f>
        <v/>
      </c>
      <c r="K11" s="89" t="str">
        <f>CONCATENATE("Steady State "&amp;IF(ISBLANK($F$7),"","FY" &amp; RIGHT($F$7,2))&amp;" Support Costs")</f>
        <v>Steady State FY16 Support Costs</v>
      </c>
      <c r="L11" s="90"/>
      <c r="M11" s="91" t="s">
        <v>61</v>
      </c>
      <c r="N11" s="82" t="s">
        <v>72</v>
      </c>
      <c r="O11" s="83" t="s">
        <v>62</v>
      </c>
    </row>
    <row r="12" spans="1:15" ht="16.5" customHeight="1">
      <c r="A12" s="269" t="s">
        <v>86</v>
      </c>
      <c r="B12" s="57">
        <v>50110</v>
      </c>
      <c r="C12" s="57" t="s">
        <v>87</v>
      </c>
      <c r="D12" s="3"/>
      <c r="E12" s="3"/>
      <c r="F12" s="3"/>
      <c r="G12" s="3"/>
      <c r="H12" s="3"/>
      <c r="I12" s="3"/>
      <c r="J12" s="3"/>
      <c r="K12" s="44"/>
      <c r="L12" s="92"/>
      <c r="M12" s="45"/>
      <c r="N12" s="39"/>
      <c r="O12" s="178">
        <f>M12*N12</f>
        <v>0</v>
      </c>
    </row>
    <row r="13" spans="1:15" ht="16.5" customHeight="1">
      <c r="A13" s="270"/>
      <c r="B13" s="57">
        <v>50130</v>
      </c>
      <c r="C13" s="57" t="s">
        <v>88</v>
      </c>
      <c r="D13" s="1"/>
      <c r="E13" s="1"/>
      <c r="F13" s="1"/>
      <c r="G13" s="1"/>
      <c r="H13" s="1"/>
      <c r="I13" s="1"/>
      <c r="J13" s="1"/>
      <c r="K13" s="42"/>
      <c r="M13" s="46"/>
      <c r="N13" s="37"/>
      <c r="O13" s="178">
        <f>M13*N13</f>
        <v>0</v>
      </c>
    </row>
    <row r="14" spans="1:15" ht="16.5" customHeight="1">
      <c r="A14" s="270"/>
      <c r="B14" s="57">
        <v>50170</v>
      </c>
      <c r="C14" s="57" t="s">
        <v>89</v>
      </c>
      <c r="D14" s="2"/>
      <c r="E14" s="2"/>
      <c r="F14" s="2"/>
      <c r="G14" s="2"/>
      <c r="H14" s="2"/>
      <c r="I14" s="2"/>
      <c r="J14" s="2"/>
      <c r="K14" s="43"/>
      <c r="M14" s="47"/>
      <c r="N14" s="38"/>
      <c r="O14" s="178">
        <f>M14*N14</f>
        <v>0</v>
      </c>
    </row>
    <row r="15" spans="1:15" ht="16.5" customHeight="1" thickBot="1">
      <c r="A15" s="271"/>
      <c r="B15" s="58" t="s">
        <v>16</v>
      </c>
      <c r="C15" s="58"/>
      <c r="D15" s="59">
        <f t="shared" ref="D15:K15" si="0">SUM(D12:D14)</f>
        <v>0</v>
      </c>
      <c r="E15" s="59">
        <f t="shared" si="0"/>
        <v>0</v>
      </c>
      <c r="F15" s="59">
        <f t="shared" si="0"/>
        <v>0</v>
      </c>
      <c r="G15" s="59">
        <f t="shared" si="0"/>
        <v>0</v>
      </c>
      <c r="H15" s="59">
        <f t="shared" si="0"/>
        <v>0</v>
      </c>
      <c r="I15" s="59">
        <f t="shared" si="0"/>
        <v>0</v>
      </c>
      <c r="J15" s="59">
        <f t="shared" si="0"/>
        <v>0</v>
      </c>
      <c r="K15" s="60">
        <f t="shared" si="0"/>
        <v>0</v>
      </c>
      <c r="M15" s="93">
        <f>SUM(M12:M14)</f>
        <v>0</v>
      </c>
      <c r="N15" s="180" t="s">
        <v>60</v>
      </c>
      <c r="O15" s="60">
        <f>SUM(O12:O14)</f>
        <v>0</v>
      </c>
    </row>
    <row r="16" spans="1:15" ht="16.5" customHeight="1" thickTop="1">
      <c r="A16" s="272" t="s">
        <v>85</v>
      </c>
      <c r="B16" s="57">
        <v>53715</v>
      </c>
      <c r="C16" s="57" t="s">
        <v>90</v>
      </c>
      <c r="D16" s="3"/>
      <c r="E16" s="3"/>
      <c r="F16" s="3"/>
      <c r="G16" s="3"/>
      <c r="H16" s="3"/>
      <c r="I16" s="3"/>
      <c r="J16" s="3"/>
      <c r="K16" s="44"/>
      <c r="M16" s="45"/>
      <c r="N16" s="39"/>
      <c r="O16" s="178">
        <f t="shared" ref="O16:O21" si="1">M16*N16</f>
        <v>0</v>
      </c>
    </row>
    <row r="17" spans="1:15" ht="16.5" customHeight="1">
      <c r="A17" s="270"/>
      <c r="B17" s="57">
        <v>53720</v>
      </c>
      <c r="C17" s="57" t="s">
        <v>91</v>
      </c>
      <c r="D17" s="1"/>
      <c r="E17" s="1"/>
      <c r="F17" s="1"/>
      <c r="G17" s="1"/>
      <c r="H17" s="1"/>
      <c r="I17" s="1"/>
      <c r="J17" s="1"/>
      <c r="K17" s="42"/>
      <c r="M17" s="46"/>
      <c r="N17" s="37"/>
      <c r="O17" s="178">
        <f t="shared" si="1"/>
        <v>0</v>
      </c>
    </row>
    <row r="18" spans="1:15" ht="16.5" customHeight="1">
      <c r="A18" s="270"/>
      <c r="B18" s="57">
        <v>53735</v>
      </c>
      <c r="C18" s="57" t="s">
        <v>92</v>
      </c>
      <c r="D18" s="1"/>
      <c r="E18" s="1"/>
      <c r="F18" s="1"/>
      <c r="G18" s="1"/>
      <c r="H18" s="1"/>
      <c r="I18" s="1"/>
      <c r="J18" s="1"/>
      <c r="K18" s="42"/>
      <c r="M18" s="46"/>
      <c r="N18" s="37"/>
      <c r="O18" s="178">
        <f t="shared" si="1"/>
        <v>0</v>
      </c>
    </row>
    <row r="19" spans="1:15" ht="16.5" customHeight="1">
      <c r="A19" s="270"/>
      <c r="B19" s="57">
        <v>53740</v>
      </c>
      <c r="C19" s="57" t="s">
        <v>93</v>
      </c>
      <c r="D19" s="1"/>
      <c r="E19" s="1"/>
      <c r="F19" s="1"/>
      <c r="G19" s="1"/>
      <c r="H19" s="1"/>
      <c r="I19" s="1"/>
      <c r="J19" s="1"/>
      <c r="K19" s="42"/>
      <c r="M19" s="46"/>
      <c r="N19" s="37"/>
      <c r="O19" s="178">
        <f t="shared" si="1"/>
        <v>0</v>
      </c>
    </row>
    <row r="20" spans="1:15" ht="16.5" customHeight="1">
      <c r="A20" s="270"/>
      <c r="B20" s="57">
        <v>53755</v>
      </c>
      <c r="C20" s="57" t="s">
        <v>94</v>
      </c>
      <c r="D20" s="1"/>
      <c r="E20" s="1"/>
      <c r="F20" s="1"/>
      <c r="G20" s="1"/>
      <c r="H20" s="1"/>
      <c r="I20" s="1"/>
      <c r="J20" s="1"/>
      <c r="K20" s="42"/>
      <c r="M20" s="46"/>
      <c r="N20" s="37"/>
      <c r="O20" s="178">
        <f t="shared" si="1"/>
        <v>0</v>
      </c>
    </row>
    <row r="21" spans="1:15" ht="16.5" customHeight="1">
      <c r="A21" s="270"/>
      <c r="B21" s="57">
        <v>53760</v>
      </c>
      <c r="C21" s="57" t="s">
        <v>95</v>
      </c>
      <c r="D21" s="1"/>
      <c r="E21" s="1"/>
      <c r="F21" s="1"/>
      <c r="G21" s="1"/>
      <c r="H21" s="1"/>
      <c r="I21" s="1"/>
      <c r="J21" s="1"/>
      <c r="K21" s="42"/>
      <c r="M21" s="46"/>
      <c r="N21" s="37"/>
      <c r="O21" s="178">
        <f t="shared" si="1"/>
        <v>0</v>
      </c>
    </row>
    <row r="22" spans="1:15" ht="16.5" customHeight="1" thickBot="1">
      <c r="A22" s="271"/>
      <c r="B22" s="58" t="s">
        <v>16</v>
      </c>
      <c r="C22" s="58"/>
      <c r="D22" s="59">
        <f t="shared" ref="D22:K22" si="2">SUM(D16:D21)</f>
        <v>0</v>
      </c>
      <c r="E22" s="59">
        <f t="shared" si="2"/>
        <v>0</v>
      </c>
      <c r="F22" s="59">
        <f t="shared" si="2"/>
        <v>0</v>
      </c>
      <c r="G22" s="59">
        <f t="shared" si="2"/>
        <v>0</v>
      </c>
      <c r="H22" s="59">
        <f t="shared" si="2"/>
        <v>0</v>
      </c>
      <c r="I22" s="59">
        <f t="shared" si="2"/>
        <v>0</v>
      </c>
      <c r="J22" s="59">
        <f t="shared" si="2"/>
        <v>0</v>
      </c>
      <c r="K22" s="60">
        <f t="shared" si="2"/>
        <v>0</v>
      </c>
      <c r="M22" s="93">
        <f>SUM(M16:M21)</f>
        <v>0</v>
      </c>
      <c r="N22" s="180" t="s">
        <v>60</v>
      </c>
      <c r="O22" s="60">
        <f>SUM(O16:O21)</f>
        <v>0</v>
      </c>
    </row>
    <row r="23" spans="1:15" ht="16.5" customHeight="1" thickTop="1">
      <c r="A23" s="272" t="s">
        <v>96</v>
      </c>
      <c r="B23" s="57">
        <v>55700</v>
      </c>
      <c r="C23" s="57" t="s">
        <v>97</v>
      </c>
      <c r="D23" s="1"/>
      <c r="E23" s="1"/>
      <c r="F23" s="1"/>
      <c r="G23" s="1"/>
      <c r="H23" s="1"/>
      <c r="I23" s="1"/>
      <c r="J23" s="1"/>
      <c r="K23" s="42"/>
      <c r="M23" s="46"/>
      <c r="N23" s="37"/>
      <c r="O23" s="178">
        <f>M23*N23</f>
        <v>0</v>
      </c>
    </row>
    <row r="24" spans="1:15" ht="16.5" customHeight="1">
      <c r="A24" s="269"/>
      <c r="B24" s="57">
        <v>55710</v>
      </c>
      <c r="C24" s="57" t="s">
        <v>98</v>
      </c>
      <c r="D24" s="1"/>
      <c r="E24" s="1"/>
      <c r="F24" s="1"/>
      <c r="G24" s="1"/>
      <c r="H24" s="1"/>
      <c r="I24" s="1"/>
      <c r="J24" s="1"/>
      <c r="K24" s="42"/>
      <c r="M24" s="46"/>
      <c r="N24" s="37"/>
      <c r="O24" s="178"/>
    </row>
    <row r="25" spans="1:15" ht="16.5" customHeight="1">
      <c r="A25" s="269"/>
      <c r="B25" s="57">
        <v>55730</v>
      </c>
      <c r="C25" s="57" t="s">
        <v>99</v>
      </c>
      <c r="D25" s="1"/>
      <c r="E25" s="1"/>
      <c r="F25" s="1"/>
      <c r="G25" s="1"/>
      <c r="H25" s="1"/>
      <c r="I25" s="1"/>
      <c r="J25" s="1"/>
      <c r="K25" s="42"/>
      <c r="M25" s="46"/>
      <c r="N25" s="37"/>
      <c r="O25" s="178">
        <f>M25*N25</f>
        <v>0</v>
      </c>
    </row>
    <row r="26" spans="1:15" ht="16.5" customHeight="1" thickBot="1">
      <c r="A26" s="271"/>
      <c r="B26" s="58" t="s">
        <v>16</v>
      </c>
      <c r="C26" s="58"/>
      <c r="D26" s="59">
        <f t="shared" ref="D26:K26" si="3">SUM(D23:D25)</f>
        <v>0</v>
      </c>
      <c r="E26" s="59">
        <f t="shared" si="3"/>
        <v>0</v>
      </c>
      <c r="F26" s="59">
        <f t="shared" si="3"/>
        <v>0</v>
      </c>
      <c r="G26" s="59">
        <f t="shared" si="3"/>
        <v>0</v>
      </c>
      <c r="H26" s="59">
        <f t="shared" si="3"/>
        <v>0</v>
      </c>
      <c r="I26" s="59">
        <f t="shared" si="3"/>
        <v>0</v>
      </c>
      <c r="J26" s="59">
        <f t="shared" si="3"/>
        <v>0</v>
      </c>
      <c r="K26" s="60">
        <f t="shared" si="3"/>
        <v>0</v>
      </c>
      <c r="M26" s="93">
        <f>SUM(M23:M25)</f>
        <v>0</v>
      </c>
      <c r="N26" s="180" t="s">
        <v>60</v>
      </c>
      <c r="O26" s="60">
        <f>SUM(O23:O25)</f>
        <v>0</v>
      </c>
    </row>
    <row r="27" spans="1:15" ht="16.5" customHeight="1" thickTop="1" thickBot="1">
      <c r="A27" s="72" t="s">
        <v>17</v>
      </c>
      <c r="B27" s="72"/>
      <c r="C27" s="72"/>
      <c r="D27" s="29">
        <f t="shared" ref="D27:K27" si="4">D15+D22+D26</f>
        <v>0</v>
      </c>
      <c r="E27" s="29">
        <f t="shared" si="4"/>
        <v>0</v>
      </c>
      <c r="F27" s="29">
        <f t="shared" si="4"/>
        <v>0</v>
      </c>
      <c r="G27" s="29">
        <f t="shared" si="4"/>
        <v>0</v>
      </c>
      <c r="H27" s="29">
        <f t="shared" si="4"/>
        <v>0</v>
      </c>
      <c r="I27" s="29">
        <f t="shared" si="4"/>
        <v>0</v>
      </c>
      <c r="J27" s="29">
        <f t="shared" si="4"/>
        <v>0</v>
      </c>
      <c r="K27" s="29">
        <f t="shared" si="4"/>
        <v>0</v>
      </c>
      <c r="M27" s="29">
        <f>M15+M22+M26</f>
        <v>0</v>
      </c>
      <c r="N27" s="179"/>
      <c r="O27" s="29">
        <f>O15+O22+O26</f>
        <v>0</v>
      </c>
    </row>
    <row r="28" spans="1:15" ht="3.95" customHeight="1" thickTop="1">
      <c r="A28" s="20"/>
      <c r="B28" s="20"/>
      <c r="C28" s="20"/>
      <c r="D28" s="73"/>
      <c r="E28" s="73"/>
      <c r="F28" s="73"/>
      <c r="G28" s="73"/>
      <c r="H28" s="73"/>
      <c r="I28" s="73"/>
      <c r="J28" s="73"/>
      <c r="K28" s="73"/>
    </row>
  </sheetData>
  <sheetProtection formatCells="0" formatColumns="0" formatRows="0" selectLockedCells="1"/>
  <mergeCells count="13">
    <mergeCell ref="M9:O9"/>
    <mergeCell ref="A6:E6"/>
    <mergeCell ref="A7:E7"/>
    <mergeCell ref="A9:K9"/>
    <mergeCell ref="A12:A15"/>
    <mergeCell ref="A16:A22"/>
    <mergeCell ref="A23:A26"/>
    <mergeCell ref="D2:K2"/>
    <mergeCell ref="D3:K3"/>
    <mergeCell ref="D4:K4"/>
    <mergeCell ref="A2:C2"/>
    <mergeCell ref="A3:C3"/>
    <mergeCell ref="A4:C4"/>
  </mergeCells>
  <phoneticPr fontId="0" type="noConversion"/>
  <dataValidations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4"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sheetPr codeName="Sheet7">
    <pageSetUpPr fitToPage="1"/>
  </sheetPr>
  <dimension ref="A1:L25"/>
  <sheetViews>
    <sheetView showGridLines="0" workbookViewId="0">
      <selection activeCell="I31" sqref="I31"/>
    </sheetView>
  </sheetViews>
  <sheetFormatPr defaultColWidth="9.140625" defaultRowHeight="12.75"/>
  <cols>
    <col min="1" max="1" width="1.5703125" style="19" customWidth="1"/>
    <col min="2" max="2" width="27.42578125" style="19" customWidth="1"/>
    <col min="3" max="9" width="12.7109375" style="19" customWidth="1"/>
    <col min="10" max="10" width="14.140625" style="19" customWidth="1"/>
    <col min="11" max="11" width="14" style="19" customWidth="1"/>
    <col min="12" max="12" width="14.140625" style="19" customWidth="1"/>
    <col min="13" max="16384" width="9.140625" style="19"/>
  </cols>
  <sheetData>
    <row r="1" spans="1:12" ht="12" customHeight="1"/>
    <row r="2" spans="1:12" s="64" customFormat="1" ht="16.5" customHeight="1">
      <c r="A2" s="310" t="s">
        <v>25</v>
      </c>
      <c r="B2" s="311"/>
      <c r="C2" s="322" t="str">
        <f>IF(ISBLANK('PROJECT ID|INSTRUCTIONS'!C3)," ",'PROJECT ID|INSTRUCTIONS'!C3)</f>
        <v>DECD-IT002</v>
      </c>
      <c r="D2" s="322"/>
      <c r="E2" s="322"/>
      <c r="F2" s="322"/>
      <c r="G2" s="322"/>
      <c r="H2" s="322"/>
      <c r="I2" s="323"/>
    </row>
    <row r="3" spans="1:12" s="64" customFormat="1" ht="16.5" customHeight="1">
      <c r="A3" s="312" t="s">
        <v>22</v>
      </c>
      <c r="B3" s="313"/>
      <c r="C3" s="324" t="str">
        <f>IF(ISBLANK('PROJECT ID|INSTRUCTIONS'!C4)," ",'PROJECT ID|INSTRUCTIONS'!C4)</f>
        <v>Lean-Driven IT Revitalization Project – Phase 1</v>
      </c>
      <c r="D3" s="324"/>
      <c r="E3" s="324"/>
      <c r="F3" s="324"/>
      <c r="G3" s="324"/>
      <c r="H3" s="324"/>
      <c r="I3" s="325"/>
    </row>
    <row r="4" spans="1:12" s="64" customFormat="1" ht="16.5" customHeight="1">
      <c r="A4" s="314" t="s">
        <v>26</v>
      </c>
      <c r="B4" s="315"/>
      <c r="C4" s="261">
        <f>IF(ISBLANK('PROJECT ID|INSTRUCTIONS'!C5)," ",'PROJECT ID|INSTRUCTIONS'!C5)</f>
        <v>42002</v>
      </c>
      <c r="D4" s="261"/>
      <c r="E4" s="261"/>
      <c r="F4" s="261"/>
      <c r="G4" s="261"/>
      <c r="H4" s="261"/>
      <c r="I4" s="262"/>
    </row>
    <row r="5" spans="1:12" s="105" customFormat="1" ht="12" customHeight="1">
      <c r="A5" s="101"/>
      <c r="B5" s="101"/>
      <c r="C5" s="326"/>
      <c r="D5" s="326"/>
      <c r="E5" s="326"/>
      <c r="F5" s="326"/>
      <c r="G5" s="326"/>
      <c r="H5" s="326"/>
      <c r="I5" s="102"/>
      <c r="J5" s="103"/>
      <c r="K5" s="104"/>
    </row>
    <row r="6" spans="1:12" s="105" customFormat="1" ht="15" customHeight="1">
      <c r="A6" s="327" t="s">
        <v>21</v>
      </c>
      <c r="B6" s="328"/>
      <c r="C6" s="328"/>
      <c r="D6" s="328"/>
      <c r="E6" s="328"/>
      <c r="F6" s="328"/>
      <c r="G6" s="328"/>
      <c r="H6" s="328"/>
      <c r="I6" s="328"/>
      <c r="J6" s="328"/>
      <c r="K6" s="328"/>
      <c r="L6" s="329"/>
    </row>
    <row r="7" spans="1:12" ht="39" customHeight="1">
      <c r="A7" s="163"/>
      <c r="B7" s="164" t="s">
        <v>21</v>
      </c>
      <c r="C7" s="165" t="s">
        <v>30</v>
      </c>
      <c r="D7" s="166" t="str">
        <f>CONCATENATE("FY ",Settings!$C$1)</f>
        <v>FY 2015</v>
      </c>
      <c r="E7" s="166" t="str">
        <f>CONCATENATE("FY ",Settings!$C$1+1)</f>
        <v>FY 2016</v>
      </c>
      <c r="F7" s="166" t="str">
        <f>CONCATENATE("FY ",Settings!$C$1+2)</f>
        <v>FY 2017</v>
      </c>
      <c r="G7" s="166" t="str">
        <f>CONCATENATE("FY ",Settings!$C$1+3)</f>
        <v>FY 2018</v>
      </c>
      <c r="H7" s="166" t="str">
        <f>CONCATENATE("FY ",Settings!$C$1+4)</f>
        <v>FY 2019</v>
      </c>
      <c r="I7" s="166" t="str">
        <f>CONCATENATE("Out Years after FY",Settings!$C$1+4)</f>
        <v>Out Years after FY2019</v>
      </c>
      <c r="J7" s="166" t="str">
        <f>CONCATENATE("Total FY",Settings!$C$1," - FY",Settings!$C$1+4)</f>
        <v>Total FY2015 - FY2019</v>
      </c>
      <c r="K7" s="166" t="str">
        <f>CONCATENATE("Total FY",Settings!$C$1," - Out Years")</f>
        <v>Total FY2015 - Out Years</v>
      </c>
      <c r="L7" s="167" t="s">
        <v>29</v>
      </c>
    </row>
    <row r="8" spans="1:12" ht="16.5" customHeight="1">
      <c r="A8" s="106"/>
      <c r="B8" s="206" t="s">
        <v>105</v>
      </c>
      <c r="C8" s="6"/>
      <c r="D8" s="6"/>
      <c r="E8" s="6"/>
      <c r="F8" s="6"/>
      <c r="G8" s="6"/>
      <c r="H8" s="6"/>
      <c r="I8" s="123"/>
      <c r="J8" s="120">
        <f>SUM(D8:H8)</f>
        <v>0</v>
      </c>
      <c r="K8" s="114">
        <f>SUM(D8:I8)</f>
        <v>0</v>
      </c>
      <c r="L8" s="115">
        <f>SUM(C8:I8)</f>
        <v>0</v>
      </c>
    </row>
    <row r="9" spans="1:12" ht="16.5" customHeight="1">
      <c r="A9" s="106"/>
      <c r="B9" s="206" t="s">
        <v>106</v>
      </c>
      <c r="C9" s="4"/>
      <c r="D9" s="4"/>
      <c r="E9" s="4"/>
      <c r="F9" s="4"/>
      <c r="G9" s="4"/>
      <c r="H9" s="4"/>
      <c r="I9" s="4"/>
      <c r="J9" s="121">
        <f t="shared" ref="J9:J17" si="0">SUM(D9:H9)</f>
        <v>0</v>
      </c>
      <c r="K9" s="116">
        <f t="shared" ref="K9:K17" si="1">SUM(D9:I9)</f>
        <v>0</v>
      </c>
      <c r="L9" s="117">
        <f t="shared" ref="L9:L18" si="2">SUM(C9:I9)</f>
        <v>0</v>
      </c>
    </row>
    <row r="10" spans="1:12" ht="16.5" customHeight="1">
      <c r="A10" s="106"/>
      <c r="B10" s="206" t="s">
        <v>107</v>
      </c>
      <c r="C10" s="4"/>
      <c r="D10" s="4"/>
      <c r="E10" s="4"/>
      <c r="F10" s="4"/>
      <c r="G10" s="4"/>
      <c r="H10" s="4"/>
      <c r="I10" s="4"/>
      <c r="J10" s="121">
        <f t="shared" si="0"/>
        <v>0</v>
      </c>
      <c r="K10" s="116">
        <f t="shared" si="1"/>
        <v>0</v>
      </c>
      <c r="L10" s="117">
        <f t="shared" si="2"/>
        <v>0</v>
      </c>
    </row>
    <row r="11" spans="1:12" ht="16.5" customHeight="1">
      <c r="A11" s="106"/>
      <c r="B11" s="107" t="s">
        <v>7</v>
      </c>
      <c r="C11" s="4"/>
      <c r="D11" s="4">
        <v>25000</v>
      </c>
      <c r="E11" s="4">
        <v>25000</v>
      </c>
      <c r="F11" s="4"/>
      <c r="G11" s="4"/>
      <c r="H11" s="4"/>
      <c r="I11" s="4"/>
      <c r="J11" s="121">
        <f t="shared" si="0"/>
        <v>50000</v>
      </c>
      <c r="K11" s="116">
        <f t="shared" si="1"/>
        <v>50000</v>
      </c>
      <c r="L11" s="117">
        <f t="shared" si="2"/>
        <v>50000</v>
      </c>
    </row>
    <row r="12" spans="1:12" ht="16.5" customHeight="1">
      <c r="A12" s="106"/>
      <c r="B12" s="107" t="s">
        <v>8</v>
      </c>
      <c r="C12" s="5"/>
      <c r="D12" s="5"/>
      <c r="E12" s="5"/>
      <c r="F12" s="5"/>
      <c r="G12" s="5"/>
      <c r="H12" s="5"/>
      <c r="I12" s="5"/>
      <c r="J12" s="121">
        <f t="shared" si="0"/>
        <v>0</v>
      </c>
      <c r="K12" s="116">
        <f t="shared" si="1"/>
        <v>0</v>
      </c>
      <c r="L12" s="117">
        <f t="shared" si="2"/>
        <v>0</v>
      </c>
    </row>
    <row r="13" spans="1:12" ht="22.15" customHeight="1">
      <c r="A13" s="108"/>
      <c r="B13" s="125" t="s">
        <v>9</v>
      </c>
      <c r="C13" s="126">
        <f>'CAPITAL DEV. COSTS-THIS REQUEST'!D19</f>
        <v>0</v>
      </c>
      <c r="D13" s="126">
        <v>525000</v>
      </c>
      <c r="E13" s="126">
        <v>1095000</v>
      </c>
      <c r="F13" s="126">
        <f>'CAPITAL DEV. COSTS-THIS REQUEST'!G19</f>
        <v>0</v>
      </c>
      <c r="G13" s="126">
        <f>'CAPITAL DEV. COSTS-THIS REQUEST'!H19</f>
        <v>0</v>
      </c>
      <c r="H13" s="126">
        <f>'CAPITAL DEV. COSTS-THIS REQUEST'!I19</f>
        <v>0</v>
      </c>
      <c r="I13" s="126">
        <f>'CAPITAL DEV. COSTS-THIS REQUEST'!J19</f>
        <v>0</v>
      </c>
      <c r="J13" s="121">
        <f t="shared" si="0"/>
        <v>1620000</v>
      </c>
      <c r="K13" s="116">
        <f t="shared" si="1"/>
        <v>1620000</v>
      </c>
      <c r="L13" s="117">
        <f t="shared" si="2"/>
        <v>1620000</v>
      </c>
    </row>
    <row r="14" spans="1:12" ht="16.5" customHeight="1">
      <c r="A14" s="338" t="s">
        <v>77</v>
      </c>
      <c r="B14" s="339"/>
      <c r="C14" s="6"/>
      <c r="D14" s="6"/>
      <c r="E14" s="6"/>
      <c r="F14" s="6"/>
      <c r="G14" s="6"/>
      <c r="H14" s="6"/>
      <c r="I14" s="6"/>
      <c r="J14" s="121">
        <f t="shared" si="0"/>
        <v>0</v>
      </c>
      <c r="K14" s="116">
        <f t="shared" si="1"/>
        <v>0</v>
      </c>
      <c r="L14" s="117">
        <f t="shared" si="2"/>
        <v>0</v>
      </c>
    </row>
    <row r="15" spans="1:12" ht="16.5" customHeight="1">
      <c r="A15" s="106"/>
      <c r="B15" s="8"/>
      <c r="C15" s="4"/>
      <c r="D15" s="4"/>
      <c r="E15" s="4"/>
      <c r="F15" s="4"/>
      <c r="G15" s="4"/>
      <c r="H15" s="4"/>
      <c r="I15" s="4"/>
      <c r="J15" s="121">
        <f t="shared" si="0"/>
        <v>0</v>
      </c>
      <c r="K15" s="116">
        <f t="shared" si="1"/>
        <v>0</v>
      </c>
      <c r="L15" s="117">
        <f t="shared" si="2"/>
        <v>0</v>
      </c>
    </row>
    <row r="16" spans="1:12" ht="16.5" customHeight="1">
      <c r="A16" s="106"/>
      <c r="B16" s="8"/>
      <c r="C16" s="4"/>
      <c r="D16" s="4"/>
      <c r="E16" s="4"/>
      <c r="F16" s="4"/>
      <c r="G16" s="4"/>
      <c r="H16" s="4"/>
      <c r="I16" s="4"/>
      <c r="J16" s="121">
        <f>SUM(D16:H16)</f>
        <v>0</v>
      </c>
      <c r="K16" s="116">
        <f>SUM(D16:I16)</f>
        <v>0</v>
      </c>
      <c r="L16" s="117">
        <f>SUM(C16:I16)</f>
        <v>0</v>
      </c>
    </row>
    <row r="17" spans="1:12" ht="16.5" customHeight="1">
      <c r="A17" s="106"/>
      <c r="B17" s="8"/>
      <c r="C17" s="4"/>
      <c r="D17" s="4"/>
      <c r="E17" s="4"/>
      <c r="F17" s="4"/>
      <c r="G17" s="4"/>
      <c r="H17" s="4"/>
      <c r="I17" s="4"/>
      <c r="J17" s="121">
        <f t="shared" si="0"/>
        <v>0</v>
      </c>
      <c r="K17" s="116">
        <f t="shared" si="1"/>
        <v>0</v>
      </c>
      <c r="L17" s="117">
        <f t="shared" si="2"/>
        <v>0</v>
      </c>
    </row>
    <row r="18" spans="1:12" ht="16.5" customHeight="1" thickBot="1">
      <c r="A18" s="106"/>
      <c r="B18" s="10"/>
      <c r="C18" s="5"/>
      <c r="D18" s="5"/>
      <c r="E18" s="5"/>
      <c r="F18" s="5"/>
      <c r="G18" s="5"/>
      <c r="H18" s="5"/>
      <c r="I18" s="124"/>
      <c r="J18" s="122">
        <f>SUM(D18:H18)</f>
        <v>0</v>
      </c>
      <c r="K18" s="118">
        <f>SUM(D18:I18)</f>
        <v>0</v>
      </c>
      <c r="L18" s="119">
        <f t="shared" si="2"/>
        <v>0</v>
      </c>
    </row>
    <row r="19" spans="1:12" ht="16.5" customHeight="1" thickTop="1" thickBot="1">
      <c r="A19" s="337" t="s">
        <v>41</v>
      </c>
      <c r="B19" s="337"/>
      <c r="C19" s="11">
        <f t="shared" ref="C19:L19" si="3">SUM(C8:C18)</f>
        <v>0</v>
      </c>
      <c r="D19" s="11">
        <f t="shared" si="3"/>
        <v>550000</v>
      </c>
      <c r="E19" s="11">
        <f t="shared" si="3"/>
        <v>1120000</v>
      </c>
      <c r="F19" s="11">
        <f t="shared" si="3"/>
        <v>0</v>
      </c>
      <c r="G19" s="11">
        <f t="shared" si="3"/>
        <v>0</v>
      </c>
      <c r="H19" s="11">
        <f t="shared" si="3"/>
        <v>0</v>
      </c>
      <c r="I19" s="11">
        <f t="shared" si="3"/>
        <v>0</v>
      </c>
      <c r="J19" s="11">
        <f>SUM(J8:J18)</f>
        <v>1670000</v>
      </c>
      <c r="K19" s="11">
        <f t="shared" si="3"/>
        <v>1670000</v>
      </c>
      <c r="L19" s="11">
        <f t="shared" si="3"/>
        <v>1670000</v>
      </c>
    </row>
    <row r="20" spans="1:12" ht="12.6" customHeight="1" thickTop="1">
      <c r="A20" s="109"/>
      <c r="B20" s="110"/>
      <c r="C20" s="111"/>
      <c r="D20" s="111"/>
      <c r="E20" s="111"/>
      <c r="F20" s="111"/>
      <c r="G20" s="111"/>
      <c r="H20" s="111"/>
      <c r="I20" s="111"/>
    </row>
    <row r="21" spans="1:12" ht="26.25" customHeight="1">
      <c r="A21" s="330" t="s">
        <v>40</v>
      </c>
      <c r="B21" s="331"/>
      <c r="C21" s="7">
        <f>'TOTAL DEVELOPMENT COSTS'!D23</f>
        <v>0</v>
      </c>
      <c r="D21" s="7">
        <f>'TOTAL DEVELOPMENT COSTS'!E23</f>
        <v>550000</v>
      </c>
      <c r="E21" s="7">
        <f>'TOTAL DEVELOPMENT COSTS'!F23</f>
        <v>1120000</v>
      </c>
      <c r="F21" s="7">
        <f>'TOTAL DEVELOPMENT COSTS'!G23</f>
        <v>0</v>
      </c>
      <c r="G21" s="7">
        <f>'TOTAL DEVELOPMENT COSTS'!H23</f>
        <v>0</v>
      </c>
      <c r="H21" s="7">
        <f>'TOTAL DEVELOPMENT COSTS'!I23</f>
        <v>0</v>
      </c>
      <c r="I21" s="7">
        <f>'TOTAL DEVELOPMENT COSTS'!J23</f>
        <v>0</v>
      </c>
    </row>
    <row r="22" spans="1:12" s="112" customFormat="1" ht="8.25" customHeight="1">
      <c r="A22" s="109"/>
      <c r="B22" s="110"/>
      <c r="C22" s="111"/>
      <c r="D22" s="111"/>
      <c r="E22" s="111"/>
      <c r="F22" s="111"/>
      <c r="G22" s="111"/>
      <c r="H22" s="111"/>
      <c r="I22" s="111"/>
      <c r="L22" s="113"/>
    </row>
    <row r="23" spans="1:12" ht="37.5" customHeight="1" thickBot="1">
      <c r="A23" s="332" t="s">
        <v>78</v>
      </c>
      <c r="B23" s="333"/>
      <c r="C23" s="180"/>
      <c r="D23" s="7">
        <f t="shared" ref="D23:I23" si="4">D21-D19</f>
        <v>0</v>
      </c>
      <c r="E23" s="7">
        <f t="shared" si="4"/>
        <v>0</v>
      </c>
      <c r="F23" s="7">
        <f t="shared" si="4"/>
        <v>0</v>
      </c>
      <c r="G23" s="7">
        <f t="shared" si="4"/>
        <v>0</v>
      </c>
      <c r="H23" s="7">
        <f t="shared" si="4"/>
        <v>0</v>
      </c>
      <c r="I23" s="7">
        <f t="shared" si="4"/>
        <v>0</v>
      </c>
    </row>
    <row r="24" spans="1:12" ht="14.25" thickTop="1" thickBot="1"/>
    <row r="25" spans="1:12" ht="13.5" thickBot="1">
      <c r="C25" s="334" t="str">
        <f>IF(AND(D23=0,E23=0,F23=0,G23=0,H23=0,I23=0),"","Total Funding Source Must Equal Total Development Cost")</f>
        <v/>
      </c>
      <c r="D25" s="335"/>
      <c r="E25" s="335"/>
      <c r="F25" s="335"/>
      <c r="G25" s="335"/>
      <c r="H25" s="335"/>
      <c r="I25" s="336"/>
    </row>
  </sheetData>
  <sheetProtection formatCells="0" formatColumns="0" formatRows="0" selectLockedCells="1"/>
  <mergeCells count="13">
    <mergeCell ref="C5:H5"/>
    <mergeCell ref="A6:L6"/>
    <mergeCell ref="A21:B21"/>
    <mergeCell ref="A23:B23"/>
    <mergeCell ref="C25:I25"/>
    <mergeCell ref="A19:B19"/>
    <mergeCell ref="A14:B14"/>
    <mergeCell ref="A2:B2"/>
    <mergeCell ref="A3:B3"/>
    <mergeCell ref="A4:B4"/>
    <mergeCell ref="C2:I2"/>
    <mergeCell ref="C3:I3"/>
    <mergeCell ref="C4:I4"/>
  </mergeCells>
  <phoneticPr fontId="2"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85"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sheetPr codeName="Sheet9"/>
  <dimension ref="B1:C1"/>
  <sheetViews>
    <sheetView workbookViewId="0">
      <selection activeCell="C2" sqref="C2"/>
    </sheetView>
  </sheetViews>
  <sheetFormatPr defaultRowHeight="12.75"/>
  <cols>
    <col min="2" max="2" width="23.85546875" customWidth="1"/>
  </cols>
  <sheetData>
    <row r="1" spans="2:3">
      <c r="B1" t="s">
        <v>42</v>
      </c>
      <c r="C1">
        <v>2015</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JWW</cp:lastModifiedBy>
  <cp:lastPrinted>2015-01-29T18:45:38Z</cp:lastPrinted>
  <dcterms:created xsi:type="dcterms:W3CDTF">2009-11-16T15:45:40Z</dcterms:created>
  <dcterms:modified xsi:type="dcterms:W3CDTF">2015-02-06T17:10:24Z</dcterms:modified>
</cp:coreProperties>
</file>