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Enterprise Applications\ECM\ECM Enhancement Project\Phase 2\"/>
    </mc:Choice>
  </mc:AlternateContent>
  <bookViews>
    <workbookView xWindow="480" yWindow="120" windowWidth="15480" windowHeight="11640" tabRatio="978" firstSheet="1" activeTab="2"/>
  </bookViews>
  <sheets>
    <sheet name="PROJECT ID|INSTRUCTIONS" sheetId="12" r:id="rId1"/>
    <sheet name="FINANCIAL BENEFITS" sheetId="4" r:id="rId2"/>
    <sheet name="TOTAL DEVELOPMENT COSTS" sheetId="1" r:id="rId3"/>
    <sheet name=" OBJECTIVES" sheetId="10" state="hidden" r:id="rId4"/>
    <sheet name="CAPITAL DEV. COSTS-THIS REQUEST" sheetId="6" r:id="rId5"/>
    <sheet name="SUPPORT COSTS" sheetId="2" r:id="rId6"/>
    <sheet name="FUNDING SOURCES" sheetId="5" r:id="rId7"/>
    <sheet name="Settings" sheetId="11" state="hidden" r:id="rId8"/>
  </sheets>
  <externalReferences>
    <externalReference r:id="rId9"/>
  </externalReferences>
  <definedNames>
    <definedName name="OLE_LINK2" localSheetId="0">'PROJECT ID|INSTRUCTIONS'!$C$60</definedName>
    <definedName name="_xlnm.Print_Area" localSheetId="3">' OBJECTIVES'!$A$2:$E$66</definedName>
    <definedName name="_xlnm.Print_Area" localSheetId="0">'PROJECT ID|INSTRUCTIONS'!$A$2:$C$43</definedName>
    <definedName name="_xlnm.Print_Titles" localSheetId="3">' OBJECTIVES'!$6:$7</definedName>
    <definedName name="_xlnm.Print_Titles" localSheetId="4">'CAPITAL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C3" i="4" l="1"/>
  <c r="D22" i="2"/>
  <c r="D15" i="2"/>
  <c r="E15" i="2"/>
  <c r="F15" i="2"/>
  <c r="O12" i="2"/>
  <c r="O14"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A37" i="10"/>
  <c r="D7" i="5"/>
  <c r="E7" i="5"/>
  <c r="F7" i="5"/>
  <c r="G7" i="5"/>
  <c r="H7" i="5"/>
  <c r="I7" i="5"/>
  <c r="J7" i="5"/>
  <c r="K7" i="5"/>
  <c r="J8" i="5"/>
  <c r="K8" i="5"/>
  <c r="L8" i="5"/>
  <c r="J9" i="5"/>
  <c r="K9" i="5"/>
  <c r="L9" i="5"/>
  <c r="J10" i="5"/>
  <c r="K10" i="5"/>
  <c r="L10" i="5"/>
  <c r="J11" i="5"/>
  <c r="K11" i="5"/>
  <c r="L11" i="5"/>
  <c r="J12" i="5"/>
  <c r="K12" i="5"/>
  <c r="L12" i="5"/>
  <c r="D14" i="6"/>
  <c r="E14" i="6"/>
  <c r="E19" i="6" s="1"/>
  <c r="D13" i="5" s="1"/>
  <c r="D19" i="5" s="1"/>
  <c r="D18" i="6"/>
  <c r="E18" i="6"/>
  <c r="F14" i="6"/>
  <c r="F19" i="6" s="1"/>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K11" i="1" s="1"/>
  <c r="J11" i="1"/>
  <c r="J18" i="1"/>
  <c r="K12" i="1"/>
  <c r="K13" i="1"/>
  <c r="K14" i="1"/>
  <c r="K15" i="1"/>
  <c r="K16" i="1"/>
  <c r="K17" i="1"/>
  <c r="D18" i="1"/>
  <c r="F18" i="1"/>
  <c r="G18" i="1"/>
  <c r="H18" i="1"/>
  <c r="I18" i="1"/>
  <c r="K19" i="1"/>
  <c r="D22" i="1"/>
  <c r="E22" i="1"/>
  <c r="F22" i="1"/>
  <c r="G22" i="1"/>
  <c r="H22" i="1"/>
  <c r="I22" i="1"/>
  <c r="J22" i="1"/>
  <c r="D27" i="4"/>
  <c r="F27" i="4"/>
  <c r="G19" i="6" l="1"/>
  <c r="F13" i="5" s="1"/>
  <c r="F19" i="5" s="1"/>
  <c r="H27" i="2"/>
  <c r="M27" i="2"/>
  <c r="K27" i="2"/>
  <c r="G27" i="2"/>
  <c r="I27" i="2"/>
  <c r="J27" i="2"/>
  <c r="F27" i="2"/>
  <c r="D27" i="2"/>
  <c r="E27" i="2"/>
  <c r="K18" i="1"/>
  <c r="K22" i="1"/>
  <c r="H19" i="6"/>
  <c r="D19" i="6"/>
  <c r="C13" i="5" s="1"/>
  <c r="C19" i="5" s="1"/>
  <c r="O22" i="2"/>
  <c r="O15" i="2"/>
  <c r="I13" i="5"/>
  <c r="I19" i="5" s="1"/>
  <c r="G13" i="5"/>
  <c r="G19" i="5" s="1"/>
  <c r="H13" i="5"/>
  <c r="H19" i="5" s="1"/>
  <c r="K14" i="6"/>
  <c r="K18" i="6"/>
  <c r="J23" i="1"/>
  <c r="I21" i="5" s="1"/>
  <c r="H23" i="1"/>
  <c r="G21" i="5" s="1"/>
  <c r="F23" i="1"/>
  <c r="E21" i="5" s="1"/>
  <c r="E23" i="1"/>
  <c r="D21" i="5" s="1"/>
  <c r="D23" i="5" s="1"/>
  <c r="I23" i="1"/>
  <c r="G23" i="1"/>
  <c r="D23" i="1"/>
  <c r="C21" i="5" s="1"/>
  <c r="H21" i="5"/>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<sst xmlns="http://schemas.openxmlformats.org/spreadsheetml/2006/main" count="252" uniqueCount="125">
  <si>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</si>
  <si>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</si>
  <si>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</si>
  <si>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</si>
  <si>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</si>
  <si>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</si>
  <si>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</si>
  <si>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</si>
  <si>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</si>
  <si>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</si>
  <si>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</si>
  <si>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</si>
  <si>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</si>
  <si>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</si>
  <si>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</si>
  <si>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</si>
  <si>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</si>
  <si>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</si>
  <si>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</si>
  <si>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</si>
  <si>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</si>
  <si>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</si>
  <si>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</si>
  <si>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</si>
  <si>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</si>
  <si>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</si>
  <si>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</si>
  <si>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</si>
  <si>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</si>
  <si>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</si>
  <si>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</si>
  <si>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</si>
  <si>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</si>
  <si>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</si>
  <si>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</si>
  <si>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</si>
  <si>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</si>
  <si>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</si>
  <si>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</si>
  <si>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</si>
  <si>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</si>
  <si>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</si>
  <si>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</si>
  <si>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</si>
  <si>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</si>
  <si>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</si>
  <si>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</si>
  <si>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</si>
  <si>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</si>
  <si>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</si>
  <si>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</si>
  <si>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</si>
  <si>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</si>
  <si>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</si>
  <si>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</si>
  <si>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</si>
  <si>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</si>
  <si>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</si>
  <si>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</si>
  <si>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</si>
  <si>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</si>
  <si>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</si>
  <si>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</si>
  <si>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</si>
  <si>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</si>
  <si>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</si>
  <si>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</si>
  <si>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</si>
  <si>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</si>
  <si>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</si>
  <si>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</si>
  <si>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</si>
  <si>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</si>
  <si>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</si>
  <si>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</si>
  <si>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</si>
  <si>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</si>
  <si>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</si>
  <si>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</si>
  <si>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</si>
  <si>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</si>
  <si>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</si>
  <si>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</si>
  <si>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</si>
  <si>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</si>
  <si>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</si>
  <si>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</si>
  <si>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</si>
  <si>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</si>
  <si>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</si>
  <si>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</si>
  <si>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</si>
  <si>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</si>
  <si>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</si>
  <si>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</si>
  <si>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</si>
  <si>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</si>
  <si>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</si>
  <si>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</si>
  <si>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</si>
  <si>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</si>
  <si>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</si>
  <si>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</si>
  <si>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</si>
  <si>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</si>
  <si>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</si>
  <si>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</si>
  <si>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</si>
  <si>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Reduce consulting costs for Agency ECM projects</t>
  </si>
  <si>
    <t>FY15</t>
  </si>
  <si>
    <t>Reduce Agency employee time and effort by developing enterprise standards and best practices</t>
  </si>
  <si>
    <t>Reduce physical data storage costs by implementing records retention and disposal policies</t>
  </si>
  <si>
    <t>Reduce electronic data storage costs (currently, 30% growth per year) by implementing records retention and disposal policies</t>
  </si>
  <si>
    <t>FY15 - 60%</t>
  </si>
  <si>
    <t>Reduce State Library and RMLO time and effort by automating and implementing electronic schedule changes and record destruction requests</t>
  </si>
  <si>
    <t>Reduce ECM project development costs with common web service calls</t>
  </si>
  <si>
    <t>FY15 - Indefinable</t>
  </si>
  <si>
    <t>Increase enterprise ECM infrastructure efficiency and preparedness (e.g. 2-year capacity planning prevents surprise costs and ECM System Monitor identifies issues more quickly and proactively)</t>
  </si>
  <si>
    <t>FY14 - indefinable</t>
  </si>
  <si>
    <t>Eliminate enterprise ECM downtime for backups</t>
  </si>
  <si>
    <t>ECM Service Development and Infrastructure Enhancement</t>
  </si>
  <si>
    <t>Reduce litigation costs with accurate and defensible records disposal</t>
  </si>
  <si>
    <t>Craig Mollison</t>
  </si>
  <si>
    <t>860-622-2357</t>
  </si>
  <si>
    <t>craig.mollison@ct.gov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</si>
</sst>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T%20Policy\ITIM\Submitted%20Briefs\DAS-BEST\ECM\BEST%20ECM%20ITBF%20Investment%20Brief%20Financial%20Spreadsheets%20-%20Final%2012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D|INSTRUCTIONS"/>
      <sheetName val="FINANCIAL BENEFITS"/>
      <sheetName val="TOTAL DEVELOPMENT COSTS"/>
      <sheetName val="CAPITAL DEV. COSTS-THIS REQUEST"/>
      <sheetName val=" OBJECTIVES"/>
      <sheetName val="SUPPORT COSTS"/>
      <sheetName val="FUNDING SOURCES"/>
      <sheetName val="Settings"/>
    </sheetNames>
    <sheetDataSet>
      <sheetData sheetId="0">
        <row r="4">
          <cell r="C4" t="str">
            <v>ECM Service Development and Infrastructure Enhancement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craig.mollison@ct.gov" TargetMode="External"/><Relationship Id="rId6" Type="http://schemas.openxmlformats.org/officeDocument/2006/relationships/oleObject" Target="../embeddings/Microsoft_Visio_2003-2010_Drawing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5" t="s">
        <v>73</v>
      </c>
      <c r="B2" s="215"/>
      <c r="C2" s="216"/>
    </row>
    <row r="3" spans="1:7" s="162" customFormat="1" ht="16.5" customHeight="1" x14ac:dyDescent="0.15">
      <c r="A3" s="220" t="s">
        <v>25</v>
      </c>
      <c r="B3" s="221"/>
      <c r="C3" s="192"/>
    </row>
    <row r="4" spans="1:7" s="162" customFormat="1" ht="16.5" customHeight="1" x14ac:dyDescent="0.15">
      <c r="A4" s="220" t="s">
        <v>22</v>
      </c>
      <c r="B4" s="221"/>
      <c r="C4" s="193" t="s">
        <v>120</v>
      </c>
    </row>
    <row r="5" spans="1:7" s="162" customFormat="1" ht="16.5" customHeight="1" x14ac:dyDescent="0.15">
      <c r="A5" s="220" t="s">
        <v>26</v>
      </c>
      <c r="B5" s="221"/>
      <c r="C5" s="48"/>
    </row>
    <row r="6" spans="1:7" s="162" customFormat="1" ht="16.5" customHeight="1" x14ac:dyDescent="0.15">
      <c r="A6" s="220" t="s">
        <v>27</v>
      </c>
      <c r="B6" s="221"/>
      <c r="C6" s="193" t="s">
        <v>122</v>
      </c>
      <c r="E6" s="236" t="s">
        <v>80</v>
      </c>
      <c r="F6" s="236"/>
      <c r="G6" s="236"/>
    </row>
    <row r="7" spans="1:7" s="162" customFormat="1" ht="16.5" customHeight="1" x14ac:dyDescent="0.15">
      <c r="A7" s="220" t="s">
        <v>23</v>
      </c>
      <c r="B7" s="221"/>
      <c r="C7" s="193" t="s">
        <v>123</v>
      </c>
      <c r="E7" s="236"/>
      <c r="F7" s="236"/>
      <c r="G7" s="236"/>
    </row>
    <row r="8" spans="1:7" s="163" customFormat="1" ht="16.5" customHeight="1" x14ac:dyDescent="0.15">
      <c r="A8" s="223" t="s">
        <v>24</v>
      </c>
      <c r="B8" s="224"/>
      <c r="C8" s="204" t="s">
        <v>124</v>
      </c>
      <c r="E8" s="236"/>
      <c r="F8" s="236"/>
      <c r="G8" s="236"/>
    </row>
    <row r="9" spans="1:7" ht="15.75" customHeight="1" x14ac:dyDescent="0.25">
      <c r="A9" s="225" t="s">
        <v>74</v>
      </c>
      <c r="B9" s="226"/>
      <c r="C9" s="227"/>
    </row>
    <row r="10" spans="1:7" ht="26.25" customHeight="1" x14ac:dyDescent="0.2">
      <c r="A10" s="237" t="s">
        <v>104</v>
      </c>
      <c r="B10" s="238"/>
      <c r="C10" s="239"/>
    </row>
    <row r="11" spans="1:7" ht="16.5" customHeight="1" x14ac:dyDescent="0.2">
      <c r="A11" s="203">
        <v>1</v>
      </c>
      <c r="B11" s="222" t="s">
        <v>68</v>
      </c>
      <c r="C11" s="222"/>
      <c r="D11" s="202"/>
      <c r="E11" s="202"/>
    </row>
    <row r="12" spans="1:7" ht="16.5" customHeight="1" x14ac:dyDescent="0.2">
      <c r="A12" s="201">
        <v>2</v>
      </c>
      <c r="B12" s="222" t="s">
        <v>31</v>
      </c>
      <c r="C12" s="222"/>
      <c r="D12" s="202"/>
      <c r="E12" s="202"/>
    </row>
    <row r="13" spans="1:7" ht="16.5" customHeight="1" x14ac:dyDescent="0.2">
      <c r="A13" s="201">
        <v>3</v>
      </c>
      <c r="B13" s="222" t="s">
        <v>32</v>
      </c>
      <c r="C13" s="222"/>
      <c r="D13" s="202"/>
      <c r="E13" s="202"/>
    </row>
    <row r="14" spans="1:7" ht="16.5" customHeight="1" x14ac:dyDescent="0.2">
      <c r="A14" s="201">
        <v>4</v>
      </c>
      <c r="B14" s="222" t="s">
        <v>66</v>
      </c>
      <c r="C14" s="222"/>
      <c r="D14" s="202"/>
      <c r="E14" s="202"/>
    </row>
    <row r="15" spans="1:7" ht="16.5" customHeight="1" x14ac:dyDescent="0.2">
      <c r="A15" s="201">
        <v>6</v>
      </c>
      <c r="B15" s="222" t="s">
        <v>67</v>
      </c>
      <c r="C15" s="222"/>
      <c r="D15" s="202"/>
      <c r="E15" s="202"/>
    </row>
    <row r="16" spans="1:7" ht="18" customHeight="1" x14ac:dyDescent="0.2">
      <c r="A16" s="201">
        <v>7</v>
      </c>
      <c r="B16" s="222" t="s">
        <v>33</v>
      </c>
      <c r="C16" s="222"/>
      <c r="D16" s="202"/>
      <c r="E16" s="202"/>
    </row>
    <row r="17" spans="1:3" ht="15.75" customHeight="1" x14ac:dyDescent="0.25">
      <c r="A17" s="217" t="s">
        <v>46</v>
      </c>
      <c r="B17" s="218"/>
      <c r="C17" s="219"/>
    </row>
    <row r="18" spans="1:3" ht="14.25" customHeight="1" x14ac:dyDescent="0.2">
      <c r="A18" s="198">
        <v>3</v>
      </c>
      <c r="B18" s="240" t="s">
        <v>84</v>
      </c>
      <c r="C18" s="241"/>
    </row>
    <row r="19" spans="1:3" ht="14.25" customHeight="1" x14ac:dyDescent="0.25">
      <c r="A19" s="210" t="s">
        <v>20</v>
      </c>
      <c r="B19" s="211"/>
      <c r="C19" s="212"/>
    </row>
    <row r="20" spans="1:3" ht="12.75" x14ac:dyDescent="0.2">
      <c r="A20" s="197">
        <v>1</v>
      </c>
      <c r="B20" s="208" t="s">
        <v>34</v>
      </c>
      <c r="C20" s="208"/>
    </row>
    <row r="21" spans="1:3" ht="93" customHeight="1" x14ac:dyDescent="0.2">
      <c r="A21" s="198">
        <v>2</v>
      </c>
      <c r="B21" s="209" t="s">
        <v>47</v>
      </c>
      <c r="C21" s="209"/>
    </row>
    <row r="22" spans="1:3" ht="12.75" x14ac:dyDescent="0.2">
      <c r="A22" s="198">
        <v>3</v>
      </c>
      <c r="B22" s="209" t="s">
        <v>101</v>
      </c>
      <c r="C22" s="209"/>
    </row>
    <row r="23" spans="1:3" ht="12.75" x14ac:dyDescent="0.2">
      <c r="A23" s="198">
        <v>4</v>
      </c>
      <c r="B23" s="209" t="s">
        <v>102</v>
      </c>
      <c r="C23" s="209"/>
    </row>
    <row r="24" spans="1:3" ht="15.75" customHeight="1" x14ac:dyDescent="0.25">
      <c r="A24" s="232" t="s">
        <v>45</v>
      </c>
      <c r="B24" s="232"/>
      <c r="C24" s="232"/>
    </row>
    <row r="25" spans="1:3" ht="12.75" customHeight="1" x14ac:dyDescent="0.2">
      <c r="A25" s="197">
        <v>1</v>
      </c>
      <c r="B25" s="214" t="s">
        <v>35</v>
      </c>
      <c r="C25" s="214"/>
    </row>
    <row r="26" spans="1:3" ht="12.75" x14ac:dyDescent="0.2">
      <c r="A26" s="198">
        <v>2</v>
      </c>
      <c r="B26" s="213" t="s">
        <v>36</v>
      </c>
      <c r="C26" s="213"/>
    </row>
    <row r="27" spans="1:3" ht="12.75" customHeight="1" x14ac:dyDescent="0.2">
      <c r="A27" s="198">
        <v>3</v>
      </c>
      <c r="B27" s="209" t="s">
        <v>101</v>
      </c>
      <c r="C27" s="209"/>
    </row>
    <row r="28" spans="1:3" ht="13.5" customHeight="1" x14ac:dyDescent="0.15">
      <c r="A28" s="229" t="s">
        <v>50</v>
      </c>
      <c r="B28" s="230"/>
      <c r="C28" s="231"/>
    </row>
    <row r="29" spans="1:3" ht="12.75" x14ac:dyDescent="0.2">
      <c r="A29" s="197">
        <v>1</v>
      </c>
      <c r="B29" s="214" t="s">
        <v>35</v>
      </c>
      <c r="C29" s="214"/>
    </row>
    <row r="30" spans="1:3" ht="12.75" x14ac:dyDescent="0.2">
      <c r="A30" s="198">
        <v>2</v>
      </c>
      <c r="B30" s="213" t="s">
        <v>36</v>
      </c>
      <c r="C30" s="213"/>
    </row>
    <row r="31" spans="1:3" ht="12.75" customHeight="1" x14ac:dyDescent="0.2">
      <c r="A31" s="198">
        <v>3</v>
      </c>
      <c r="B31" s="209" t="s">
        <v>101</v>
      </c>
      <c r="C31" s="209"/>
    </row>
    <row r="32" spans="1:3" ht="13.5" customHeight="1" x14ac:dyDescent="0.15">
      <c r="A32" s="229" t="s">
        <v>54</v>
      </c>
      <c r="B32" s="230"/>
      <c r="C32" s="231"/>
    </row>
    <row r="33" spans="1:3" ht="64.5" customHeight="1" x14ac:dyDescent="0.2">
      <c r="A33" s="197">
        <v>1</v>
      </c>
      <c r="B33" s="233" t="s">
        <v>81</v>
      </c>
      <c r="C33" s="234"/>
    </row>
    <row r="34" spans="1:3" ht="117.75" customHeight="1" x14ac:dyDescent="0.2">
      <c r="A34" s="198">
        <v>2</v>
      </c>
      <c r="B34" s="233" t="s">
        <v>103</v>
      </c>
      <c r="C34" s="234"/>
    </row>
    <row r="35" spans="1:3" ht="54.75" customHeight="1" x14ac:dyDescent="0.2">
      <c r="A35" s="198">
        <v>3</v>
      </c>
      <c r="B35" s="233" t="s">
        <v>82</v>
      </c>
      <c r="C35" s="234"/>
    </row>
    <row r="36" spans="1:3" ht="32.25" customHeight="1" x14ac:dyDescent="0.2">
      <c r="A36" s="198">
        <v>4</v>
      </c>
      <c r="B36" s="233" t="s">
        <v>59</v>
      </c>
      <c r="C36" s="234"/>
    </row>
    <row r="37" spans="1:3" ht="15.75" customHeight="1" x14ac:dyDescent="0.2">
      <c r="A37" s="198">
        <v>5</v>
      </c>
      <c r="B37" s="209" t="s">
        <v>69</v>
      </c>
      <c r="C37" s="209"/>
    </row>
    <row r="38" spans="1:3" ht="107.25" customHeight="1" x14ac:dyDescent="0.2">
      <c r="A38" s="198">
        <v>6</v>
      </c>
      <c r="B38" s="235" t="s">
        <v>100</v>
      </c>
      <c r="C38" s="209"/>
    </row>
    <row r="39" spans="1:3" ht="13.5" customHeight="1" x14ac:dyDescent="0.15">
      <c r="A39" s="229" t="s">
        <v>21</v>
      </c>
      <c r="B39" s="230"/>
      <c r="C39" s="231"/>
    </row>
    <row r="40" spans="1:3" ht="12.75" customHeight="1" x14ac:dyDescent="0.2">
      <c r="A40" s="197">
        <v>1</v>
      </c>
      <c r="B40" s="208" t="s">
        <v>37</v>
      </c>
      <c r="C40" s="208"/>
    </row>
    <row r="41" spans="1:3" ht="27.75" customHeight="1" x14ac:dyDescent="0.2">
      <c r="A41" s="198">
        <v>2</v>
      </c>
      <c r="B41" s="209" t="s">
        <v>75</v>
      </c>
      <c r="C41" s="209"/>
    </row>
    <row r="42" spans="1:3" ht="15.75" customHeight="1" x14ac:dyDescent="0.2">
      <c r="A42" s="199">
        <v>3</v>
      </c>
      <c r="B42" s="209" t="s">
        <v>38</v>
      </c>
      <c r="C42" s="209"/>
    </row>
    <row r="43" spans="1:3" ht="43.5" customHeight="1" x14ac:dyDescent="0.2">
      <c r="A43" s="200">
        <v>4</v>
      </c>
      <c r="B43" s="228" t="s">
        <v>79</v>
      </c>
      <c r="C43" s="209"/>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G21" sqref="G21"/>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7" t="s">
        <v>25</v>
      </c>
      <c r="B2" s="248"/>
      <c r="C2" s="253" t="str">
        <f>IF(ISBLANK('PROJECT ID|INSTRUCTIONS'!C3)," ",'PROJECT ID|INSTRUCTIONS'!C3)</f>
        <v xml:space="preserve"> </v>
      </c>
      <c r="D2" s="254"/>
      <c r="E2" s="254"/>
      <c r="F2" s="255"/>
    </row>
    <row r="3" spans="1:6" s="19" customFormat="1" ht="16.5" customHeight="1" x14ac:dyDescent="0.2">
      <c r="A3" s="249" t="s">
        <v>22</v>
      </c>
      <c r="B3" s="250"/>
      <c r="C3" s="256" t="str">
        <f>IF(ISBLANK('[1]PROJECT ID|INSTRUCTIONS'!C4)," ",'[1]PROJECT ID|INSTRUCTIONS'!C4)</f>
        <v>ECM Service Development and Infrastructure Enhancement</v>
      </c>
      <c r="D3" s="257"/>
      <c r="E3" s="257"/>
      <c r="F3" s="258"/>
    </row>
    <row r="4" spans="1:6" s="19" customFormat="1" ht="16.5" customHeight="1" x14ac:dyDescent="0.2">
      <c r="A4" s="251" t="s">
        <v>26</v>
      </c>
      <c r="B4" s="252"/>
      <c r="C4" s="259" t="str">
        <f>IF(ISBLANK('PROJECT ID|INSTRUCTIONS'!C5)," ",'PROJECT ID|INSTRUCTIONS'!C5)</f>
        <v xml:space="preserve"> </v>
      </c>
      <c r="D4" s="260"/>
      <c r="E4" s="260"/>
      <c r="F4" s="261"/>
    </row>
    <row r="5" spans="1:6" s="20" customFormat="1" ht="12" customHeight="1" x14ac:dyDescent="0.2"/>
    <row r="6" spans="1:6" s="20" customFormat="1" ht="18.75" customHeight="1" x14ac:dyDescent="0.25">
      <c r="A6" s="244" t="s">
        <v>20</v>
      </c>
      <c r="B6" s="245"/>
      <c r="C6" s="245"/>
      <c r="D6" s="245"/>
      <c r="E6" s="245"/>
      <c r="F6" s="246"/>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c r="C10" s="12"/>
      <c r="D10" s="15"/>
      <c r="E10" s="12"/>
      <c r="F10" s="15"/>
    </row>
    <row r="11" spans="1:6" s="27" customFormat="1" x14ac:dyDescent="0.2">
      <c r="A11" s="96"/>
      <c r="B11" s="127"/>
      <c r="C11" s="13"/>
      <c r="D11" s="14"/>
      <c r="E11" s="13"/>
      <c r="F11" s="14"/>
    </row>
    <row r="12" spans="1:6" ht="15" customHeight="1" x14ac:dyDescent="0.2">
      <c r="A12" s="34" t="s">
        <v>11</v>
      </c>
      <c r="B12" s="35"/>
      <c r="C12" s="99"/>
      <c r="D12" s="100"/>
      <c r="E12" s="99"/>
      <c r="F12" s="100"/>
    </row>
    <row r="13" spans="1:6" s="27" customFormat="1" x14ac:dyDescent="0.2">
      <c r="A13" s="96"/>
      <c r="B13" s="127" t="s">
        <v>108</v>
      </c>
      <c r="C13" s="13"/>
      <c r="D13" s="14"/>
      <c r="E13" s="13" t="s">
        <v>109</v>
      </c>
      <c r="F13" s="14">
        <v>21000</v>
      </c>
    </row>
    <row r="14" spans="1:6" s="27" customFormat="1" ht="24" x14ac:dyDescent="0.2">
      <c r="A14" s="96"/>
      <c r="B14" s="127" t="s">
        <v>110</v>
      </c>
      <c r="C14" s="13"/>
      <c r="D14" s="14"/>
      <c r="E14" s="13" t="s">
        <v>109</v>
      </c>
      <c r="F14" s="14">
        <v>9443.2800000000007</v>
      </c>
    </row>
    <row r="15" spans="1:6" s="27" customFormat="1" ht="24" x14ac:dyDescent="0.2">
      <c r="A15" s="96"/>
      <c r="B15" s="127" t="s">
        <v>111</v>
      </c>
      <c r="C15" s="12"/>
      <c r="D15" s="15"/>
      <c r="E15" s="12" t="s">
        <v>109</v>
      </c>
      <c r="F15" s="15">
        <v>285623.06400000001</v>
      </c>
    </row>
    <row r="16" spans="1:6" s="27" customFormat="1" ht="24" x14ac:dyDescent="0.2">
      <c r="A16" s="96"/>
      <c r="B16" s="127" t="s">
        <v>112</v>
      </c>
      <c r="C16" s="12"/>
      <c r="D16" s="15"/>
      <c r="E16" s="12" t="s">
        <v>113</v>
      </c>
      <c r="F16" s="15"/>
    </row>
    <row r="17" spans="1:6" s="27" customFormat="1" ht="36" x14ac:dyDescent="0.2">
      <c r="A17" s="96"/>
      <c r="B17" s="127" t="s">
        <v>114</v>
      </c>
      <c r="C17" s="16"/>
      <c r="D17" s="17"/>
      <c r="E17" s="16" t="s">
        <v>109</v>
      </c>
      <c r="F17" s="17">
        <v>24010.83</v>
      </c>
    </row>
    <row r="18" spans="1:6" s="27" customFormat="1" ht="24" x14ac:dyDescent="0.2">
      <c r="A18" s="96"/>
      <c r="B18" s="127" t="s">
        <v>115</v>
      </c>
      <c r="C18" s="16"/>
      <c r="D18" s="17"/>
      <c r="E18" s="16" t="s">
        <v>116</v>
      </c>
      <c r="F18" s="17"/>
    </row>
    <row r="19" spans="1:6" s="27" customFormat="1" ht="48" x14ac:dyDescent="0.2">
      <c r="A19" s="96"/>
      <c r="B19" s="127" t="s">
        <v>117</v>
      </c>
      <c r="C19" s="16" t="s">
        <v>118</v>
      </c>
      <c r="D19" s="17"/>
      <c r="E19" s="16" t="s">
        <v>116</v>
      </c>
      <c r="F19" s="17"/>
    </row>
    <row r="20" spans="1:6" s="27" customFormat="1" x14ac:dyDescent="0.2">
      <c r="A20" s="96"/>
      <c r="B20" s="127" t="s">
        <v>119</v>
      </c>
      <c r="C20" s="16"/>
      <c r="D20" s="17"/>
      <c r="E20" s="16" t="s">
        <v>116</v>
      </c>
      <c r="F20" s="17"/>
    </row>
    <row r="21" spans="1:6" ht="15" customHeight="1" x14ac:dyDescent="0.2">
      <c r="A21" s="34" t="s">
        <v>12</v>
      </c>
      <c r="B21" s="35"/>
      <c r="C21" s="97"/>
      <c r="D21" s="98"/>
      <c r="E21" s="187"/>
      <c r="F21" s="98"/>
    </row>
    <row r="22" spans="1:6" s="27" customFormat="1" ht="24" x14ac:dyDescent="0.2">
      <c r="A22" s="36"/>
      <c r="B22" s="128" t="s">
        <v>121</v>
      </c>
      <c r="C22" s="13"/>
      <c r="D22" s="14"/>
      <c r="E22" s="13" t="s">
        <v>113</v>
      </c>
      <c r="F22" s="14"/>
    </row>
    <row r="23" spans="1:6" s="27" customFormat="1" x14ac:dyDescent="0.2">
      <c r="A23" s="36"/>
      <c r="B23" s="129"/>
      <c r="C23" s="13"/>
      <c r="D23" s="14"/>
      <c r="E23" s="13"/>
      <c r="F23" s="14"/>
    </row>
    <row r="24" spans="1:6" s="27" customFormat="1" x14ac:dyDescent="0.2">
      <c r="A24" s="36"/>
      <c r="B24" s="129"/>
      <c r="C24" s="13"/>
      <c r="D24" s="14"/>
      <c r="E24" s="13"/>
      <c r="F24" s="14"/>
    </row>
    <row r="25" spans="1:6" s="27" customFormat="1" x14ac:dyDescent="0.2">
      <c r="A25" s="36"/>
      <c r="B25" s="128"/>
      <c r="C25" s="12"/>
      <c r="D25" s="15"/>
      <c r="E25" s="12"/>
      <c r="F25" s="15"/>
    </row>
    <row r="26" spans="1:6" s="27" customFormat="1" ht="12.75" thickBot="1" x14ac:dyDescent="0.25">
      <c r="A26" s="36"/>
      <c r="B26" s="130"/>
      <c r="C26" s="16"/>
      <c r="D26" s="17"/>
      <c r="E26" s="16"/>
      <c r="F26" s="17"/>
    </row>
    <row r="27" spans="1:6" ht="18" customHeight="1" thickTop="1" thickBot="1" x14ac:dyDescent="0.25">
      <c r="A27" s="242" t="s">
        <v>0</v>
      </c>
      <c r="B27" s="243"/>
      <c r="C27" s="28"/>
      <c r="D27" s="29">
        <f>SUM(D9:D26)</f>
        <v>0</v>
      </c>
      <c r="E27" s="28"/>
      <c r="F27" s="29">
        <f>SUM(F9:F26)</f>
        <v>340077.17400000006</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abSelected="1" zoomScaleNormal="100" workbookViewId="0">
      <selection activeCell="G12" sqref="G12"/>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2" t="s">
        <v>25</v>
      </c>
      <c r="B2" s="273"/>
      <c r="C2" s="274"/>
      <c r="D2" s="253" t="str">
        <f>IF(ISBLANK('PROJECT ID|INSTRUCTIONS'!C3)," ",'PROJECT ID|INSTRUCTIONS'!C3)</f>
        <v xml:space="preserve"> </v>
      </c>
      <c r="E2" s="254"/>
      <c r="F2" s="254"/>
      <c r="G2" s="254"/>
      <c r="H2" s="254"/>
      <c r="I2" s="255"/>
    </row>
    <row r="3" spans="1:11" ht="16.5" customHeight="1" x14ac:dyDescent="0.2">
      <c r="A3" s="275" t="s">
        <v>22</v>
      </c>
      <c r="B3" s="276"/>
      <c r="C3" s="250"/>
      <c r="D3" s="256" t="str">
        <f>IF(ISBLANK('PROJECT ID|INSTRUCTIONS'!C4)," ",'PROJECT ID|INSTRUCTIONS'!C4)</f>
        <v>ECM Service Development and Infrastructure Enhancement</v>
      </c>
      <c r="E3" s="257"/>
      <c r="F3" s="257"/>
      <c r="G3" s="257"/>
      <c r="H3" s="257"/>
      <c r="I3" s="258"/>
    </row>
    <row r="4" spans="1:11" ht="16.5" customHeight="1" x14ac:dyDescent="0.2">
      <c r="A4" s="277" t="s">
        <v>26</v>
      </c>
      <c r="B4" s="278"/>
      <c r="C4" s="279"/>
      <c r="D4" s="259" t="str">
        <f>IF(ISBLANK('PROJECT ID|INSTRUCTIONS'!C5)," ",'PROJECT ID|INSTRUCTIONS'!C5)</f>
        <v xml:space="preserve"> </v>
      </c>
      <c r="E4" s="260"/>
      <c r="F4" s="260"/>
      <c r="G4" s="260"/>
      <c r="H4" s="260"/>
      <c r="I4" s="261"/>
    </row>
    <row r="5" spans="1:11" s="50" customFormat="1" ht="12" customHeight="1" x14ac:dyDescent="0.15">
      <c r="A5" s="49" t="s">
        <v>48</v>
      </c>
      <c r="B5" s="49"/>
      <c r="C5" s="49"/>
      <c r="D5" s="49"/>
      <c r="E5" s="49"/>
      <c r="F5" s="49"/>
      <c r="G5" s="49"/>
    </row>
    <row r="6" spans="1:11" s="51" customFormat="1" ht="18" customHeight="1" x14ac:dyDescent="0.25">
      <c r="A6" s="265" t="s">
        <v>55</v>
      </c>
      <c r="B6" s="266"/>
      <c r="C6" s="266"/>
      <c r="D6" s="266"/>
      <c r="E6" s="266"/>
      <c r="F6" s="266"/>
      <c r="G6" s="266"/>
      <c r="H6" s="266"/>
      <c r="I6" s="266"/>
      <c r="J6" s="266"/>
      <c r="K6" s="267"/>
    </row>
    <row r="7" spans="1:11" s="51" customFormat="1" ht="25.5" x14ac:dyDescent="0.2">
      <c r="A7" s="52"/>
      <c r="B7" s="53" t="s">
        <v>14</v>
      </c>
      <c r="C7" s="54" t="s">
        <v>15</v>
      </c>
      <c r="D7" s="55" t="s">
        <v>13</v>
      </c>
      <c r="E7" s="55" t="str">
        <f>CONCATENATE("FY ",Settings!$C$1)</f>
        <v>FY 2014</v>
      </c>
      <c r="F7" s="55" t="str">
        <f>CONCATENATE("FY ",Settings!$C$1+1)</f>
        <v>FY 2015</v>
      </c>
      <c r="G7" s="55" t="str">
        <f>CONCATENATE("FY ",Settings!$C$1+2)</f>
        <v>FY 2016</v>
      </c>
      <c r="H7" s="55" t="str">
        <f>CONCATENATE("FY ",Settings!$C$1+3)</f>
        <v>FY 2017</v>
      </c>
      <c r="I7" s="55" t="str">
        <f>CONCATENATE("FY ",Settings!$C$1+4)</f>
        <v>FY 2018</v>
      </c>
      <c r="J7" s="55" t="str">
        <f>CONCATENATE("Out Years after FY",Settings!$C$1+4)</f>
        <v>Out Years after FY2018</v>
      </c>
      <c r="K7" s="56" t="s">
        <v>0</v>
      </c>
    </row>
    <row r="8" spans="1:11" ht="16.5" customHeight="1" x14ac:dyDescent="0.2">
      <c r="A8" s="268" t="s">
        <v>86</v>
      </c>
      <c r="B8" s="57">
        <v>50110</v>
      </c>
      <c r="C8" s="57" t="s">
        <v>87</v>
      </c>
      <c r="D8" s="3"/>
      <c r="E8" s="3"/>
      <c r="F8" s="3"/>
      <c r="G8" s="3"/>
      <c r="H8" s="3"/>
      <c r="I8" s="3"/>
      <c r="J8" s="3"/>
      <c r="K8" s="179">
        <f>SUM(D8:J8)</f>
        <v>0</v>
      </c>
    </row>
    <row r="9" spans="1:11" ht="16.5" customHeight="1" x14ac:dyDescent="0.2">
      <c r="A9" s="269"/>
      <c r="B9" s="57">
        <v>50130</v>
      </c>
      <c r="C9" s="57" t="s">
        <v>88</v>
      </c>
      <c r="D9" s="1"/>
      <c r="E9" s="1"/>
      <c r="F9" s="1"/>
      <c r="G9" s="1"/>
      <c r="H9" s="1"/>
      <c r="I9" s="1"/>
      <c r="J9" s="1"/>
      <c r="K9" s="98">
        <f t="shared" ref="K9:K19" si="0">SUM(D9:J9)</f>
        <v>0</v>
      </c>
    </row>
    <row r="10" spans="1:11" ht="16.5" customHeight="1" x14ac:dyDescent="0.2">
      <c r="A10" s="269"/>
      <c r="B10" s="57">
        <v>50170</v>
      </c>
      <c r="C10" s="57" t="s">
        <v>89</v>
      </c>
      <c r="D10" s="2"/>
      <c r="E10" s="2"/>
      <c r="F10" s="2"/>
      <c r="G10" s="2"/>
      <c r="H10" s="2"/>
      <c r="I10" s="2"/>
      <c r="J10" s="2"/>
      <c r="K10" s="186">
        <f t="shared" si="0"/>
        <v>0</v>
      </c>
    </row>
    <row r="11" spans="1:11" ht="16.5" customHeight="1" thickBot="1" x14ac:dyDescent="0.25">
      <c r="A11" s="270"/>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71" t="s">
        <v>85</v>
      </c>
      <c r="B12" s="57">
        <v>53715</v>
      </c>
      <c r="C12" s="57" t="s">
        <v>90</v>
      </c>
      <c r="D12" s="3"/>
      <c r="E12" s="3">
        <v>612622.81000000006</v>
      </c>
      <c r="F12" s="3">
        <v>1002350.89</v>
      </c>
      <c r="G12" s="3">
        <v>1900409.43</v>
      </c>
      <c r="H12" s="3"/>
      <c r="I12" s="3"/>
      <c r="J12" s="3"/>
      <c r="K12" s="185">
        <f t="shared" si="0"/>
        <v>3515383.13</v>
      </c>
    </row>
    <row r="13" spans="1:11" ht="16.5" customHeight="1" x14ac:dyDescent="0.2">
      <c r="A13" s="269"/>
      <c r="B13" s="57">
        <v>53720</v>
      </c>
      <c r="C13" s="57" t="s">
        <v>91</v>
      </c>
      <c r="D13" s="1"/>
      <c r="E13" s="1"/>
      <c r="F13" s="1"/>
      <c r="G13" s="1"/>
      <c r="H13" s="1"/>
      <c r="I13" s="1"/>
      <c r="J13" s="1"/>
      <c r="K13" s="98">
        <f t="shared" si="0"/>
        <v>0</v>
      </c>
    </row>
    <row r="14" spans="1:11" ht="16.5" customHeight="1" x14ac:dyDescent="0.2">
      <c r="A14" s="269"/>
      <c r="B14" s="57">
        <v>53735</v>
      </c>
      <c r="C14" s="57" t="s">
        <v>92</v>
      </c>
      <c r="D14" s="1"/>
      <c r="E14" s="1"/>
      <c r="F14" s="1"/>
      <c r="G14" s="1"/>
      <c r="H14" s="1"/>
      <c r="I14" s="1"/>
      <c r="J14" s="1"/>
      <c r="K14" s="98">
        <f t="shared" si="0"/>
        <v>0</v>
      </c>
    </row>
    <row r="15" spans="1:11" ht="16.5" customHeight="1" x14ac:dyDescent="0.2">
      <c r="A15" s="269"/>
      <c r="B15" s="57">
        <v>53740</v>
      </c>
      <c r="C15" s="57" t="s">
        <v>93</v>
      </c>
      <c r="D15" s="1"/>
      <c r="E15" s="1">
        <v>141000</v>
      </c>
      <c r="F15" s="1"/>
      <c r="G15" s="1"/>
      <c r="H15" s="1"/>
      <c r="I15" s="1"/>
      <c r="J15" s="1"/>
      <c r="K15" s="98">
        <f t="shared" si="0"/>
        <v>141000</v>
      </c>
    </row>
    <row r="16" spans="1:11" ht="16.5" customHeight="1" x14ac:dyDescent="0.2">
      <c r="A16" s="269"/>
      <c r="B16" s="57">
        <v>53755</v>
      </c>
      <c r="C16" s="57" t="s">
        <v>94</v>
      </c>
      <c r="D16" s="1"/>
      <c r="E16" s="1">
        <v>261360</v>
      </c>
      <c r="F16" s="1">
        <v>203736.18</v>
      </c>
      <c r="G16" s="1">
        <v>1266811.78</v>
      </c>
      <c r="H16" s="1"/>
      <c r="I16" s="1"/>
      <c r="J16" s="1"/>
      <c r="K16" s="98">
        <f t="shared" si="0"/>
        <v>1731907.96</v>
      </c>
    </row>
    <row r="17" spans="1:11" ht="16.5" customHeight="1" x14ac:dyDescent="0.2">
      <c r="A17" s="269"/>
      <c r="B17" s="57">
        <v>53760</v>
      </c>
      <c r="C17" s="57" t="s">
        <v>95</v>
      </c>
      <c r="D17" s="1"/>
      <c r="E17" s="1"/>
      <c r="F17" s="1"/>
      <c r="G17" s="1"/>
      <c r="H17" s="1"/>
      <c r="I17" s="1"/>
      <c r="J17" s="1"/>
      <c r="K17" s="186">
        <f t="shared" si="0"/>
        <v>0</v>
      </c>
    </row>
    <row r="18" spans="1:11" ht="16.5" customHeight="1" thickBot="1" x14ac:dyDescent="0.25">
      <c r="A18" s="270"/>
      <c r="B18" s="58" t="s">
        <v>16</v>
      </c>
      <c r="C18" s="58"/>
      <c r="D18" s="59">
        <f>SUM(D12:D17)</f>
        <v>0</v>
      </c>
      <c r="E18" s="59">
        <f t="shared" ref="E18:J18" si="2">SUM(E12:E17)</f>
        <v>1014982.81</v>
      </c>
      <c r="F18" s="59">
        <f t="shared" si="2"/>
        <v>1206087.07</v>
      </c>
      <c r="G18" s="59">
        <f t="shared" si="2"/>
        <v>3167221.21</v>
      </c>
      <c r="H18" s="59">
        <f t="shared" si="2"/>
        <v>0</v>
      </c>
      <c r="I18" s="59">
        <f t="shared" si="2"/>
        <v>0</v>
      </c>
      <c r="J18" s="59">
        <f t="shared" si="2"/>
        <v>0</v>
      </c>
      <c r="K18" s="60">
        <f>SUM(D18:J18)</f>
        <v>5388291.0899999999</v>
      </c>
    </row>
    <row r="19" spans="1:11" ht="16.5" customHeight="1" thickTop="1" x14ac:dyDescent="0.2">
      <c r="A19" s="271" t="s">
        <v>96</v>
      </c>
      <c r="B19" s="57">
        <v>55700</v>
      </c>
      <c r="C19" s="57" t="s">
        <v>97</v>
      </c>
      <c r="D19" s="1"/>
      <c r="E19" s="1"/>
      <c r="F19" s="1"/>
      <c r="G19" s="1"/>
      <c r="H19" s="1"/>
      <c r="I19" s="1"/>
      <c r="J19" s="1"/>
      <c r="K19" s="185">
        <f t="shared" si="0"/>
        <v>0</v>
      </c>
    </row>
    <row r="20" spans="1:11" ht="16.5" customHeight="1" x14ac:dyDescent="0.2">
      <c r="A20" s="268"/>
      <c r="B20" s="57">
        <v>55710</v>
      </c>
      <c r="C20" s="57" t="s">
        <v>98</v>
      </c>
      <c r="D20" s="1"/>
      <c r="E20" s="1"/>
      <c r="F20" s="1"/>
      <c r="G20" s="1"/>
      <c r="H20" s="1"/>
      <c r="I20" s="1"/>
      <c r="J20" s="1"/>
      <c r="K20" s="205"/>
    </row>
    <row r="21" spans="1:11" ht="48" customHeight="1" x14ac:dyDescent="0.2">
      <c r="A21" s="268"/>
      <c r="B21" s="57">
        <v>55730</v>
      </c>
      <c r="C21" s="57" t="s">
        <v>99</v>
      </c>
      <c r="D21" s="1"/>
      <c r="E21" s="1"/>
      <c r="F21" s="1"/>
      <c r="G21" s="1"/>
      <c r="H21" s="1"/>
      <c r="I21" s="1"/>
      <c r="J21" s="1"/>
      <c r="K21" s="205"/>
    </row>
    <row r="22" spans="1:11" ht="16.5" customHeight="1" thickBot="1" x14ac:dyDescent="0.25">
      <c r="A22" s="270"/>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25">
      <c r="A23" s="262" t="s">
        <v>17</v>
      </c>
      <c r="B23" s="263"/>
      <c r="C23" s="264"/>
      <c r="D23" s="29">
        <f t="shared" ref="D23:J23" si="4">D11+D18+D22</f>
        <v>0</v>
      </c>
      <c r="E23" s="29">
        <f t="shared" si="4"/>
        <v>1014982.81</v>
      </c>
      <c r="F23" s="29">
        <f t="shared" si="4"/>
        <v>1206087.07</v>
      </c>
      <c r="G23" s="29">
        <f t="shared" si="4"/>
        <v>3167221.21</v>
      </c>
      <c r="H23" s="29">
        <f t="shared" si="4"/>
        <v>0</v>
      </c>
      <c r="I23" s="29">
        <f t="shared" si="4"/>
        <v>0</v>
      </c>
      <c r="J23" s="29">
        <f t="shared" si="4"/>
        <v>0</v>
      </c>
      <c r="K23" s="29">
        <f>SUM(D23:J23)</f>
        <v>5388291.0899999999</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9" t="s">
        <v>25</v>
      </c>
      <c r="B2" s="310"/>
      <c r="C2" s="302" t="str">
        <f>IF(ISBLANK('PROJECT ID|INSTRUCTIONS'!C3)," ",'PROJECT ID|INSTRUCTIONS'!C3)</f>
        <v xml:space="preserve"> </v>
      </c>
      <c r="D2" s="302"/>
      <c r="E2" s="303"/>
    </row>
    <row r="3" spans="1:5" ht="16.5" customHeight="1" x14ac:dyDescent="0.2">
      <c r="A3" s="311" t="s">
        <v>22</v>
      </c>
      <c r="B3" s="312"/>
      <c r="C3" s="304" t="str">
        <f>IF(ISBLANK('PROJECT ID|INSTRUCTIONS'!C4)," ",'PROJECT ID|INSTRUCTIONS'!C4)</f>
        <v>ECM Service Development and Infrastructure Enhancement</v>
      </c>
      <c r="D3" s="304"/>
      <c r="E3" s="305"/>
    </row>
    <row r="4" spans="1:5" ht="16.5" customHeight="1" x14ac:dyDescent="0.2">
      <c r="A4" s="313" t="s">
        <v>26</v>
      </c>
      <c r="B4" s="314"/>
      <c r="C4" s="306" t="str">
        <f>IF(ISBLANK('PROJECT ID|INSTRUCTIONS'!C5)," ",'PROJECT ID|INSTRUCTIONS'!C5)</f>
        <v xml:space="preserve"> </v>
      </c>
      <c r="D4" s="306"/>
      <c r="E4" s="307"/>
    </row>
    <row r="5" spans="1:5" ht="12" customHeight="1" x14ac:dyDescent="0.2"/>
    <row r="6" spans="1:5" ht="15.75" x14ac:dyDescent="0.2">
      <c r="A6" s="290" t="s">
        <v>71</v>
      </c>
      <c r="B6" s="291"/>
      <c r="C6" s="291"/>
      <c r="D6" s="291"/>
      <c r="E6" s="292"/>
    </row>
    <row r="7" spans="1:5" ht="15.75" customHeight="1" x14ac:dyDescent="0.2">
      <c r="A7" s="196" t="s">
        <v>44</v>
      </c>
      <c r="B7" s="188" t="s">
        <v>49</v>
      </c>
      <c r="C7" s="189" t="s">
        <v>83</v>
      </c>
      <c r="D7" s="189" t="s">
        <v>51</v>
      </c>
      <c r="E7" s="190" t="s">
        <v>43</v>
      </c>
    </row>
    <row r="8" spans="1:5" ht="3.75" customHeight="1" x14ac:dyDescent="0.2">
      <c r="A8" s="194"/>
      <c r="B8" s="194"/>
      <c r="C8" s="195"/>
      <c r="D8" s="195"/>
      <c r="E8" s="195"/>
    </row>
    <row r="9" spans="1:5" ht="15" x14ac:dyDescent="0.2">
      <c r="A9" s="293" t="str">
        <f>CONCATENATE("FY ",Settings!$C$1-1)</f>
        <v>FY 2013</v>
      </c>
      <c r="B9" s="294"/>
      <c r="C9" s="294"/>
      <c r="D9" s="294"/>
      <c r="E9" s="295"/>
    </row>
    <row r="10" spans="1:5" x14ac:dyDescent="0.2">
      <c r="A10" s="131">
        <v>2011</v>
      </c>
      <c r="B10" s="132">
        <v>1</v>
      </c>
      <c r="C10" s="175"/>
      <c r="D10" s="133"/>
      <c r="E10" s="134" t="s">
        <v>57</v>
      </c>
    </row>
    <row r="11" spans="1:5" x14ac:dyDescent="0.2">
      <c r="A11" s="135">
        <v>2011</v>
      </c>
      <c r="B11" s="136">
        <v>2</v>
      </c>
      <c r="C11" s="176"/>
      <c r="D11" s="138"/>
      <c r="E11" s="139" t="s">
        <v>57</v>
      </c>
    </row>
    <row r="12" spans="1:5" x14ac:dyDescent="0.2">
      <c r="A12" s="135">
        <v>2011</v>
      </c>
      <c r="B12" s="136">
        <v>3</v>
      </c>
      <c r="C12" s="177"/>
      <c r="D12" s="138"/>
      <c r="E12" s="139" t="s">
        <v>57</v>
      </c>
    </row>
    <row r="13" spans="1:5" x14ac:dyDescent="0.2">
      <c r="A13" s="135">
        <v>2011</v>
      </c>
      <c r="B13" s="136">
        <v>4</v>
      </c>
      <c r="C13" s="177"/>
      <c r="D13" s="138"/>
      <c r="E13" s="139" t="s">
        <v>57</v>
      </c>
    </row>
    <row r="14" spans="1:5" x14ac:dyDescent="0.2">
      <c r="A14" s="135">
        <v>2011</v>
      </c>
      <c r="B14" s="136">
        <v>5</v>
      </c>
      <c r="C14" s="177"/>
      <c r="D14" s="138"/>
      <c r="E14" s="139" t="s">
        <v>57</v>
      </c>
    </row>
    <row r="15" spans="1:5" x14ac:dyDescent="0.2">
      <c r="A15" s="135">
        <v>2011</v>
      </c>
      <c r="B15" s="136">
        <v>6</v>
      </c>
      <c r="C15" s="177"/>
      <c r="D15" s="138"/>
      <c r="E15" s="139" t="s">
        <v>57</v>
      </c>
    </row>
    <row r="16" spans="1:5" x14ac:dyDescent="0.2">
      <c r="A16" s="135">
        <v>2011</v>
      </c>
      <c r="B16" s="136">
        <v>7</v>
      </c>
      <c r="C16" s="177"/>
      <c r="D16" s="138"/>
      <c r="E16" s="139" t="s">
        <v>57</v>
      </c>
    </row>
    <row r="17" spans="1:5" x14ac:dyDescent="0.2">
      <c r="A17" s="135">
        <v>2011</v>
      </c>
      <c r="B17" s="136">
        <v>8</v>
      </c>
      <c r="C17" s="177"/>
      <c r="D17" s="138"/>
      <c r="E17" s="139" t="s">
        <v>57</v>
      </c>
    </row>
    <row r="18" spans="1:5" x14ac:dyDescent="0.2">
      <c r="A18" s="135">
        <v>2011</v>
      </c>
      <c r="B18" s="136">
        <v>9</v>
      </c>
      <c r="C18" s="177"/>
      <c r="D18" s="138"/>
      <c r="E18" s="139" t="s">
        <v>57</v>
      </c>
    </row>
    <row r="19" spans="1:5" x14ac:dyDescent="0.2">
      <c r="A19" s="141">
        <v>2011</v>
      </c>
      <c r="B19" s="142">
        <v>10</v>
      </c>
      <c r="C19" s="178"/>
      <c r="D19" s="143"/>
      <c r="E19" s="144" t="s">
        <v>57</v>
      </c>
    </row>
    <row r="20" spans="1:5" ht="15" x14ac:dyDescent="0.2">
      <c r="A20" s="296" t="str">
        <f>CONCATENATE("FY ",Settings!$C$1)</f>
        <v>FY 2014</v>
      </c>
      <c r="B20" s="297"/>
      <c r="C20" s="297"/>
      <c r="D20" s="297"/>
      <c r="E20" s="298"/>
    </row>
    <row r="21" spans="1:5" x14ac:dyDescent="0.2">
      <c r="A21" s="131">
        <v>2012</v>
      </c>
      <c r="B21" s="132">
        <v>1</v>
      </c>
      <c r="C21" s="145"/>
      <c r="D21" s="169"/>
      <c r="E21" s="146" t="s">
        <v>76</v>
      </c>
    </row>
    <row r="22" spans="1:5" x14ac:dyDescent="0.2">
      <c r="A22" s="135">
        <v>2012</v>
      </c>
      <c r="B22" s="136">
        <v>2</v>
      </c>
      <c r="C22" s="137"/>
      <c r="D22" s="170"/>
      <c r="E22" s="147" t="s">
        <v>76</v>
      </c>
    </row>
    <row r="23" spans="1:5" x14ac:dyDescent="0.2">
      <c r="A23" s="135">
        <v>2012</v>
      </c>
      <c r="B23" s="136">
        <v>3</v>
      </c>
      <c r="C23" s="140"/>
      <c r="D23" s="170"/>
      <c r="E23" s="147" t="s">
        <v>76</v>
      </c>
    </row>
    <row r="24" spans="1:5" x14ac:dyDescent="0.2">
      <c r="A24" s="135">
        <v>2012</v>
      </c>
      <c r="B24" s="136">
        <v>4</v>
      </c>
      <c r="C24" s="148"/>
      <c r="D24" s="170"/>
      <c r="E24" s="147" t="s">
        <v>76</v>
      </c>
    </row>
    <row r="25" spans="1:5" x14ac:dyDescent="0.2">
      <c r="A25" s="135">
        <v>2012</v>
      </c>
      <c r="B25" s="136">
        <v>5</v>
      </c>
      <c r="C25" s="140"/>
      <c r="D25" s="170"/>
      <c r="E25" s="147" t="s">
        <v>76</v>
      </c>
    </row>
    <row r="26" spans="1:5" x14ac:dyDescent="0.2">
      <c r="A26" s="135">
        <v>2012</v>
      </c>
      <c r="B26" s="136">
        <v>6</v>
      </c>
      <c r="C26" s="140"/>
      <c r="D26" s="170"/>
      <c r="E26" s="147" t="s">
        <v>76</v>
      </c>
    </row>
    <row r="27" spans="1:5" x14ac:dyDescent="0.2">
      <c r="A27" s="135">
        <v>2012</v>
      </c>
      <c r="B27" s="136">
        <v>7</v>
      </c>
      <c r="C27" s="140"/>
      <c r="D27" s="170"/>
      <c r="E27" s="147" t="s">
        <v>76</v>
      </c>
    </row>
    <row r="28" spans="1:5" x14ac:dyDescent="0.2">
      <c r="A28" s="135">
        <v>2012</v>
      </c>
      <c r="B28" s="136">
        <v>8</v>
      </c>
      <c r="C28" s="140"/>
      <c r="D28" s="170"/>
      <c r="E28" s="147" t="s">
        <v>76</v>
      </c>
    </row>
    <row r="29" spans="1:5" x14ac:dyDescent="0.2">
      <c r="A29" s="135">
        <v>2012</v>
      </c>
      <c r="B29" s="136">
        <v>9</v>
      </c>
      <c r="C29" s="140"/>
      <c r="D29" s="170"/>
      <c r="E29" s="147" t="s">
        <v>76</v>
      </c>
    </row>
    <row r="30" spans="1:5" x14ac:dyDescent="0.2">
      <c r="A30" s="135">
        <v>2012</v>
      </c>
      <c r="B30" s="136">
        <v>10</v>
      </c>
      <c r="C30" s="140"/>
      <c r="D30" s="170"/>
      <c r="E30" s="147" t="s">
        <v>76</v>
      </c>
    </row>
    <row r="31" spans="1:5" x14ac:dyDescent="0.2">
      <c r="A31" s="135">
        <v>2012</v>
      </c>
      <c r="B31" s="136">
        <v>11</v>
      </c>
      <c r="C31" s="148"/>
      <c r="D31" s="170"/>
      <c r="E31" s="147" t="s">
        <v>76</v>
      </c>
    </row>
    <row r="32" spans="1:5" x14ac:dyDescent="0.2">
      <c r="A32" s="135">
        <v>2012</v>
      </c>
      <c r="B32" s="136">
        <v>12</v>
      </c>
      <c r="C32" s="148"/>
      <c r="D32" s="170"/>
      <c r="E32" s="147" t="s">
        <v>76</v>
      </c>
    </row>
    <row r="33" spans="1:5" x14ac:dyDescent="0.2">
      <c r="A33" s="135">
        <v>2012</v>
      </c>
      <c r="B33" s="136">
        <v>13</v>
      </c>
      <c r="C33" s="148"/>
      <c r="D33" s="170"/>
      <c r="E33" s="147" t="s">
        <v>76</v>
      </c>
    </row>
    <row r="34" spans="1:5" x14ac:dyDescent="0.2">
      <c r="A34" s="135">
        <v>2012</v>
      </c>
      <c r="B34" s="136">
        <v>14</v>
      </c>
      <c r="C34" s="148"/>
      <c r="D34" s="170"/>
      <c r="E34" s="147" t="s">
        <v>76</v>
      </c>
    </row>
    <row r="35" spans="1:5" ht="13.5" thickBot="1" x14ac:dyDescent="0.25">
      <c r="A35" s="149">
        <v>2012</v>
      </c>
      <c r="B35" s="150">
        <v>15</v>
      </c>
      <c r="C35" s="151"/>
      <c r="D35" s="171"/>
      <c r="E35" s="152" t="s">
        <v>76</v>
      </c>
    </row>
    <row r="36" spans="1:5" ht="14.25" thickTop="1" thickBot="1" x14ac:dyDescent="0.25">
      <c r="A36" s="308" t="s">
        <v>39</v>
      </c>
      <c r="B36" s="308"/>
      <c r="C36" s="308"/>
      <c r="D36" s="191">
        <f>SUM(D21:D35)</f>
        <v>0</v>
      </c>
      <c r="E36" s="76"/>
    </row>
    <row r="37" spans="1:5" ht="15.75" customHeight="1" thickTop="1" x14ac:dyDescent="0.2">
      <c r="A37" s="289" t="str">
        <f>CONCATENATE("FY ",Settings!$C$1+1, "+")</f>
        <v>FY 2015+</v>
      </c>
      <c r="B37" s="289"/>
      <c r="C37" s="289"/>
      <c r="D37" s="289"/>
      <c r="E37" s="289"/>
    </row>
    <row r="38" spans="1:5" x14ac:dyDescent="0.2">
      <c r="A38" s="153">
        <v>2013</v>
      </c>
      <c r="B38" s="154">
        <v>1</v>
      </c>
      <c r="C38" s="155"/>
      <c r="D38" s="172"/>
      <c r="E38" s="146" t="s">
        <v>76</v>
      </c>
    </row>
    <row r="39" spans="1:5" x14ac:dyDescent="0.2">
      <c r="A39" s="156">
        <v>2013</v>
      </c>
      <c r="B39" s="157">
        <v>2</v>
      </c>
      <c r="C39" s="148"/>
      <c r="D39" s="173"/>
      <c r="E39" s="147" t="s">
        <v>76</v>
      </c>
    </row>
    <row r="40" spans="1:5" x14ac:dyDescent="0.2">
      <c r="A40" s="156">
        <v>2013</v>
      </c>
      <c r="B40" s="157">
        <v>3</v>
      </c>
      <c r="C40" s="140"/>
      <c r="D40" s="173"/>
      <c r="E40" s="147" t="s">
        <v>76</v>
      </c>
    </row>
    <row r="41" spans="1:5" x14ac:dyDescent="0.2">
      <c r="A41" s="156">
        <v>2013</v>
      </c>
      <c r="B41" s="157">
        <v>4</v>
      </c>
      <c r="C41" s="148"/>
      <c r="D41" s="173"/>
      <c r="E41" s="147" t="s">
        <v>76</v>
      </c>
    </row>
    <row r="42" spans="1:5" x14ac:dyDescent="0.2">
      <c r="A42" s="156">
        <v>2013</v>
      </c>
      <c r="B42" s="157">
        <v>5</v>
      </c>
      <c r="C42" s="137"/>
      <c r="D42" s="173"/>
      <c r="E42" s="147" t="s">
        <v>76</v>
      </c>
    </row>
    <row r="43" spans="1:5" x14ac:dyDescent="0.2">
      <c r="A43" s="156">
        <v>2013</v>
      </c>
      <c r="B43" s="157">
        <v>6</v>
      </c>
      <c r="C43" s="140"/>
      <c r="D43" s="173"/>
      <c r="E43" s="147" t="s">
        <v>76</v>
      </c>
    </row>
    <row r="44" spans="1:5" x14ac:dyDescent="0.2">
      <c r="A44" s="156">
        <v>2013</v>
      </c>
      <c r="B44" s="157">
        <v>7</v>
      </c>
      <c r="C44" s="158"/>
      <c r="D44" s="173"/>
      <c r="E44" s="147" t="s">
        <v>76</v>
      </c>
    </row>
    <row r="45" spans="1:5" x14ac:dyDescent="0.2">
      <c r="A45" s="156">
        <v>2014</v>
      </c>
      <c r="B45" s="157">
        <v>1</v>
      </c>
      <c r="C45" s="158"/>
      <c r="D45" s="173"/>
      <c r="E45" s="147" t="s">
        <v>76</v>
      </c>
    </row>
    <row r="46" spans="1:5" x14ac:dyDescent="0.2">
      <c r="A46" s="156">
        <v>2014</v>
      </c>
      <c r="B46" s="157">
        <v>2</v>
      </c>
      <c r="C46" s="158"/>
      <c r="D46" s="173"/>
      <c r="E46" s="147" t="s">
        <v>76</v>
      </c>
    </row>
    <row r="47" spans="1:5" x14ac:dyDescent="0.2">
      <c r="A47" s="156">
        <v>2014</v>
      </c>
      <c r="B47" s="157">
        <v>3</v>
      </c>
      <c r="C47" s="158"/>
      <c r="D47" s="173"/>
      <c r="E47" s="147" t="s">
        <v>76</v>
      </c>
    </row>
    <row r="48" spans="1:5" x14ac:dyDescent="0.2">
      <c r="A48" s="156">
        <v>2014</v>
      </c>
      <c r="B48" s="157">
        <v>4</v>
      </c>
      <c r="C48" s="158"/>
      <c r="D48" s="173"/>
      <c r="E48" s="147" t="s">
        <v>76</v>
      </c>
    </row>
    <row r="49" spans="1:5" x14ac:dyDescent="0.2">
      <c r="A49" s="156">
        <v>2014</v>
      </c>
      <c r="B49" s="157">
        <v>5</v>
      </c>
      <c r="C49" s="158"/>
      <c r="D49" s="173"/>
      <c r="E49" s="147" t="s">
        <v>76</v>
      </c>
    </row>
    <row r="50" spans="1:5" x14ac:dyDescent="0.2">
      <c r="A50" s="156">
        <v>2014</v>
      </c>
      <c r="B50" s="157">
        <v>6</v>
      </c>
      <c r="C50" s="158"/>
      <c r="D50" s="173"/>
      <c r="E50" s="147" t="s">
        <v>76</v>
      </c>
    </row>
    <row r="51" spans="1:5" x14ac:dyDescent="0.2">
      <c r="A51" s="156">
        <v>2014</v>
      </c>
      <c r="B51" s="157">
        <v>7</v>
      </c>
      <c r="C51" s="158"/>
      <c r="D51" s="173"/>
      <c r="E51" s="147" t="s">
        <v>76</v>
      </c>
    </row>
    <row r="52" spans="1:5" x14ac:dyDescent="0.2">
      <c r="A52" s="156">
        <v>2015</v>
      </c>
      <c r="B52" s="157">
        <v>1</v>
      </c>
      <c r="C52" s="158"/>
      <c r="D52" s="173"/>
      <c r="E52" s="147" t="s">
        <v>76</v>
      </c>
    </row>
    <row r="53" spans="1:5" x14ac:dyDescent="0.2">
      <c r="A53" s="156">
        <v>2015</v>
      </c>
      <c r="B53" s="157">
        <v>2</v>
      </c>
      <c r="C53" s="158"/>
      <c r="D53" s="173"/>
      <c r="E53" s="147" t="s">
        <v>76</v>
      </c>
    </row>
    <row r="54" spans="1:5" x14ac:dyDescent="0.2">
      <c r="A54" s="156">
        <v>2015</v>
      </c>
      <c r="B54" s="157">
        <v>3</v>
      </c>
      <c r="C54" s="158"/>
      <c r="D54" s="173"/>
      <c r="E54" s="147" t="s">
        <v>76</v>
      </c>
    </row>
    <row r="55" spans="1:5" x14ac:dyDescent="0.2">
      <c r="A55" s="156">
        <v>2015</v>
      </c>
      <c r="B55" s="157">
        <v>4</v>
      </c>
      <c r="C55" s="158"/>
      <c r="D55" s="173"/>
      <c r="E55" s="147" t="s">
        <v>76</v>
      </c>
    </row>
    <row r="56" spans="1:5" x14ac:dyDescent="0.2">
      <c r="A56" s="156">
        <v>2015</v>
      </c>
      <c r="B56" s="157">
        <v>5</v>
      </c>
      <c r="C56" s="158"/>
      <c r="D56" s="173"/>
      <c r="E56" s="147" t="s">
        <v>76</v>
      </c>
    </row>
    <row r="57" spans="1:5" x14ac:dyDescent="0.2">
      <c r="A57" s="156">
        <v>2015</v>
      </c>
      <c r="B57" s="157">
        <v>6</v>
      </c>
      <c r="C57" s="158"/>
      <c r="D57" s="173"/>
      <c r="E57" s="147" t="s">
        <v>76</v>
      </c>
    </row>
    <row r="58" spans="1:5" x14ac:dyDescent="0.2">
      <c r="A58" s="156">
        <v>2015</v>
      </c>
      <c r="B58" s="157">
        <v>7</v>
      </c>
      <c r="C58" s="158"/>
      <c r="D58" s="173"/>
      <c r="E58" s="147" t="s">
        <v>76</v>
      </c>
    </row>
    <row r="59" spans="1:5" x14ac:dyDescent="0.2">
      <c r="A59" s="156">
        <v>2016</v>
      </c>
      <c r="B59" s="157">
        <v>1</v>
      </c>
      <c r="C59" s="158"/>
      <c r="D59" s="173"/>
      <c r="E59" s="147" t="s">
        <v>76</v>
      </c>
    </row>
    <row r="60" spans="1:5" x14ac:dyDescent="0.2">
      <c r="A60" s="156">
        <v>2016</v>
      </c>
      <c r="B60" s="157">
        <v>2</v>
      </c>
      <c r="C60" s="158"/>
      <c r="D60" s="173"/>
      <c r="E60" s="147" t="s">
        <v>76</v>
      </c>
    </row>
    <row r="61" spans="1:5" x14ac:dyDescent="0.2">
      <c r="A61" s="156">
        <v>2016</v>
      </c>
      <c r="B61" s="157">
        <v>3</v>
      </c>
      <c r="C61" s="158"/>
      <c r="D61" s="173"/>
      <c r="E61" s="147" t="s">
        <v>76</v>
      </c>
    </row>
    <row r="62" spans="1:5" x14ac:dyDescent="0.2">
      <c r="A62" s="156">
        <v>2016</v>
      </c>
      <c r="B62" s="157">
        <v>4</v>
      </c>
      <c r="C62" s="158"/>
      <c r="D62" s="173"/>
      <c r="E62" s="147" t="s">
        <v>76</v>
      </c>
    </row>
    <row r="63" spans="1:5" x14ac:dyDescent="0.2">
      <c r="A63" s="156">
        <v>2016</v>
      </c>
      <c r="B63" s="157">
        <v>5</v>
      </c>
      <c r="C63" s="158"/>
      <c r="D63" s="173"/>
      <c r="E63" s="147" t="s">
        <v>76</v>
      </c>
    </row>
    <row r="64" spans="1:5" x14ac:dyDescent="0.2">
      <c r="A64" s="156">
        <v>2016</v>
      </c>
      <c r="B64" s="157">
        <v>6</v>
      </c>
      <c r="C64" s="158"/>
      <c r="D64" s="173"/>
      <c r="E64" s="147" t="s">
        <v>76</v>
      </c>
    </row>
    <row r="65" spans="1:5" ht="13.5" thickBot="1" x14ac:dyDescent="0.25">
      <c r="A65" s="159">
        <v>2016</v>
      </c>
      <c r="B65" s="160">
        <v>7</v>
      </c>
      <c r="C65" s="161"/>
      <c r="D65" s="174"/>
      <c r="E65" s="152" t="s">
        <v>76</v>
      </c>
    </row>
    <row r="66" spans="1:5" ht="16.5" customHeight="1" thickTop="1" thickBot="1" x14ac:dyDescent="0.25">
      <c r="A66" s="299" t="s">
        <v>39</v>
      </c>
      <c r="B66" s="300"/>
      <c r="C66" s="301"/>
      <c r="D66" s="191">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G11" sqref="G11"/>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2" t="s">
        <v>25</v>
      </c>
      <c r="B2" s="273"/>
      <c r="C2" s="273"/>
      <c r="D2" s="254" t="str">
        <f>IF(ISBLANK('PROJECT ID|INSTRUCTIONS'!C3)," ",'PROJECT ID|INSTRUCTIONS'!C3)</f>
        <v xml:space="preserve"> </v>
      </c>
      <c r="E2" s="280"/>
      <c r="F2" s="280"/>
      <c r="G2" s="280"/>
      <c r="H2" s="280"/>
      <c r="I2" s="281"/>
    </row>
    <row r="3" spans="1:11" s="64" customFormat="1" ht="16.5" customHeight="1" x14ac:dyDescent="0.15">
      <c r="A3" s="275" t="s">
        <v>22</v>
      </c>
      <c r="B3" s="276"/>
      <c r="C3" s="276"/>
      <c r="D3" s="257" t="str">
        <f>IF(ISBLANK('PROJECT ID|INSTRUCTIONS'!C4)," ",'PROJECT ID|INSTRUCTIONS'!C4)</f>
        <v>ECM Service Development and Infrastructure Enhancement</v>
      </c>
      <c r="E3" s="282"/>
      <c r="F3" s="282"/>
      <c r="G3" s="282"/>
      <c r="H3" s="282"/>
      <c r="I3" s="283"/>
    </row>
    <row r="4" spans="1:11" s="64" customFormat="1" ht="16.5" customHeight="1" x14ac:dyDescent="0.15">
      <c r="A4" s="277" t="s">
        <v>26</v>
      </c>
      <c r="B4" s="278"/>
      <c r="C4" s="278"/>
      <c r="D4" s="260" t="str">
        <f>IF(ISBLANK('PROJECT ID|INSTRUCTIONS'!C5)," ",'PROJECT ID|INSTRUCTIONS'!C5)</f>
        <v xml:space="preserve"> </v>
      </c>
      <c r="E4" s="284"/>
      <c r="F4" s="284"/>
      <c r="G4" s="284"/>
      <c r="H4" s="284"/>
      <c r="I4" s="285"/>
    </row>
    <row r="5" spans="1:11" s="64" customFormat="1" ht="12" customHeight="1" x14ac:dyDescent="0.15">
      <c r="A5" s="65"/>
      <c r="B5" s="65"/>
      <c r="C5" s="65"/>
      <c r="D5" s="65"/>
      <c r="E5" s="66"/>
      <c r="F5" s="66"/>
      <c r="G5" s="66"/>
      <c r="H5" s="66"/>
      <c r="I5" s="66"/>
    </row>
    <row r="6" spans="1:11" ht="18" customHeight="1" x14ac:dyDescent="0.25">
      <c r="A6" s="286" t="s">
        <v>56</v>
      </c>
      <c r="B6" s="287"/>
      <c r="C6" s="287"/>
      <c r="D6" s="287"/>
      <c r="E6" s="287"/>
      <c r="F6" s="287"/>
      <c r="G6" s="287"/>
      <c r="H6" s="287"/>
      <c r="I6" s="287"/>
      <c r="J6" s="287"/>
      <c r="K6" s="288"/>
    </row>
    <row r="7" spans="1:11" ht="26.25" thickBot="1" x14ac:dyDescent="0.25">
      <c r="A7" s="67"/>
      <c r="B7" s="68" t="s">
        <v>14</v>
      </c>
      <c r="C7" s="68" t="s">
        <v>15</v>
      </c>
      <c r="D7" s="69" t="s">
        <v>13</v>
      </c>
      <c r="E7" s="69" t="str">
        <f>CONCATENATE("FY ",Settings!$C$1)</f>
        <v>FY 2014</v>
      </c>
      <c r="F7" s="69" t="str">
        <f>CONCATENATE("FY ",Settings!$C$1+1)</f>
        <v>FY 2015</v>
      </c>
      <c r="G7" s="69" t="str">
        <f>CONCATENATE("FY ",Settings!$C$1+2)</f>
        <v>FY 2016</v>
      </c>
      <c r="H7" s="69" t="str">
        <f>CONCATENATE("FY ",Settings!$C$1+3)</f>
        <v>FY 2017</v>
      </c>
      <c r="I7" s="69" t="str">
        <f>CONCATENATE("FY ",Settings!$C$1+4)</f>
        <v>FY 2018</v>
      </c>
      <c r="J7" s="69" t="str">
        <f>CONCATENATE("Out Years after FY",Settings!$C$1+4)</f>
        <v>Out Years after FY2018</v>
      </c>
      <c r="K7" s="70" t="s">
        <v>0</v>
      </c>
    </row>
    <row r="8" spans="1:11" ht="16.5" customHeight="1" thickTop="1" x14ac:dyDescent="0.15">
      <c r="A8" s="271" t="s">
        <v>85</v>
      </c>
      <c r="B8" s="57">
        <v>53715</v>
      </c>
      <c r="C8" s="57" t="s">
        <v>90</v>
      </c>
      <c r="D8" s="3"/>
      <c r="E8" s="3">
        <v>612622.81000000006</v>
      </c>
      <c r="F8" s="3">
        <v>1002350.89</v>
      </c>
      <c r="G8" s="3">
        <v>1900409.43</v>
      </c>
      <c r="H8" s="3"/>
      <c r="I8" s="3"/>
      <c r="J8" s="40"/>
      <c r="K8" s="184">
        <f t="shared" ref="K8:K19" si="0">SUM(D8:J8)</f>
        <v>3515383.13</v>
      </c>
    </row>
    <row r="9" spans="1:11" ht="16.5" customHeight="1" x14ac:dyDescent="0.15">
      <c r="A9" s="269"/>
      <c r="B9" s="57">
        <v>53720</v>
      </c>
      <c r="C9" s="57" t="s">
        <v>91</v>
      </c>
      <c r="D9" s="1"/>
      <c r="E9" s="1"/>
      <c r="F9" s="1"/>
      <c r="G9" s="1"/>
      <c r="H9" s="1"/>
      <c r="I9" s="1"/>
      <c r="J9" s="41"/>
      <c r="K9" s="182">
        <f t="shared" si="0"/>
        <v>0</v>
      </c>
    </row>
    <row r="10" spans="1:11" ht="16.5" customHeight="1" x14ac:dyDescent="0.15">
      <c r="A10" s="269"/>
      <c r="B10" s="57">
        <v>53735</v>
      </c>
      <c r="C10" s="57" t="s">
        <v>92</v>
      </c>
      <c r="D10" s="1"/>
      <c r="E10" s="1"/>
      <c r="F10" s="1"/>
      <c r="G10" s="1"/>
      <c r="H10" s="1"/>
      <c r="I10" s="1"/>
      <c r="J10" s="41"/>
      <c r="K10" s="182">
        <f t="shared" si="0"/>
        <v>0</v>
      </c>
    </row>
    <row r="11" spans="1:11" ht="16.5" customHeight="1" x14ac:dyDescent="0.15">
      <c r="A11" s="269"/>
      <c r="B11" s="57">
        <v>53740</v>
      </c>
      <c r="C11" s="57" t="s">
        <v>93</v>
      </c>
      <c r="D11" s="1"/>
      <c r="E11" s="1">
        <v>141000</v>
      </c>
      <c r="F11" s="1"/>
      <c r="G11" s="1"/>
      <c r="H11" s="1"/>
      <c r="I11" s="1"/>
      <c r="J11" s="41"/>
      <c r="K11" s="182">
        <f t="shared" si="0"/>
        <v>141000</v>
      </c>
    </row>
    <row r="12" spans="1:11" ht="16.5" customHeight="1" x14ac:dyDescent="0.15">
      <c r="A12" s="269"/>
      <c r="B12" s="57">
        <v>53755</v>
      </c>
      <c r="C12" s="57" t="s">
        <v>94</v>
      </c>
      <c r="D12" s="1"/>
      <c r="E12" s="1">
        <v>261360</v>
      </c>
      <c r="F12" s="1">
        <v>203736.18</v>
      </c>
      <c r="G12" s="1">
        <v>1266811.78</v>
      </c>
      <c r="H12" s="1"/>
      <c r="I12" s="1"/>
      <c r="J12" s="41"/>
      <c r="K12" s="182">
        <f t="shared" si="0"/>
        <v>1731907.96</v>
      </c>
    </row>
    <row r="13" spans="1:11" ht="16.5" customHeight="1" x14ac:dyDescent="0.15">
      <c r="A13" s="269"/>
      <c r="B13" s="57">
        <v>53760</v>
      </c>
      <c r="C13" s="57" t="s">
        <v>95</v>
      </c>
      <c r="D13" s="1"/>
      <c r="E13" s="1"/>
      <c r="F13" s="1"/>
      <c r="G13" s="1"/>
      <c r="H13" s="1"/>
      <c r="I13" s="1"/>
      <c r="J13" s="41"/>
      <c r="K13" s="183">
        <f t="shared" si="0"/>
        <v>0</v>
      </c>
    </row>
    <row r="14" spans="1:11" ht="16.5" customHeight="1" thickBot="1" x14ac:dyDescent="0.2">
      <c r="A14" s="270"/>
      <c r="B14" s="58" t="s">
        <v>16</v>
      </c>
      <c r="C14" s="58"/>
      <c r="D14" s="59">
        <f>SUM(D8:D13)</f>
        <v>0</v>
      </c>
      <c r="E14" s="59">
        <f t="shared" ref="E14:J14" si="1">SUM(E8:E13)</f>
        <v>1014982.81</v>
      </c>
      <c r="F14" s="59">
        <f t="shared" si="1"/>
        <v>1206087.07</v>
      </c>
      <c r="G14" s="59">
        <f t="shared" si="1"/>
        <v>3167221.21</v>
      </c>
      <c r="H14" s="59">
        <f t="shared" si="1"/>
        <v>0</v>
      </c>
      <c r="I14" s="59">
        <f t="shared" si="1"/>
        <v>0</v>
      </c>
      <c r="J14" s="71">
        <f t="shared" si="1"/>
        <v>0</v>
      </c>
      <c r="K14" s="61">
        <f t="shared" si="0"/>
        <v>5388291.0899999999</v>
      </c>
    </row>
    <row r="15" spans="1:11" ht="16.5" customHeight="1" thickTop="1" x14ac:dyDescent="0.15">
      <c r="A15" s="271" t="s">
        <v>96</v>
      </c>
      <c r="B15" s="57">
        <v>55700</v>
      </c>
      <c r="C15" s="57" t="s">
        <v>97</v>
      </c>
      <c r="D15" s="1"/>
      <c r="E15" s="1"/>
      <c r="F15" s="1"/>
      <c r="G15" s="1"/>
      <c r="H15" s="1"/>
      <c r="I15" s="1"/>
      <c r="J15" s="41"/>
      <c r="K15" s="184">
        <f t="shared" si="0"/>
        <v>0</v>
      </c>
    </row>
    <row r="16" spans="1:11" ht="16.5" customHeight="1" x14ac:dyDescent="0.15">
      <c r="A16" s="268"/>
      <c r="B16" s="57">
        <v>55710</v>
      </c>
      <c r="C16" s="57" t="s">
        <v>98</v>
      </c>
      <c r="D16" s="1"/>
      <c r="E16" s="1"/>
      <c r="F16" s="1"/>
      <c r="G16" s="1"/>
      <c r="H16" s="1"/>
      <c r="I16" s="1"/>
      <c r="J16" s="41"/>
      <c r="K16" s="206"/>
    </row>
    <row r="17" spans="1:11" ht="15.75" customHeight="1" x14ac:dyDescent="0.15">
      <c r="A17" s="268"/>
      <c r="B17" s="57">
        <v>55730</v>
      </c>
      <c r="C17" s="57" t="s">
        <v>99</v>
      </c>
      <c r="D17" s="1"/>
      <c r="E17" s="1"/>
      <c r="F17" s="1"/>
      <c r="G17" s="1"/>
      <c r="H17" s="1"/>
      <c r="I17" s="1"/>
      <c r="J17" s="41"/>
      <c r="K17" s="183">
        <f t="shared" si="0"/>
        <v>0</v>
      </c>
    </row>
    <row r="18" spans="1:11" ht="16.5" customHeight="1" thickBot="1" x14ac:dyDescent="0.2">
      <c r="A18" s="270"/>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x14ac:dyDescent="0.2">
      <c r="A19" s="62" t="s">
        <v>17</v>
      </c>
      <c r="B19" s="63"/>
      <c r="C19" s="72"/>
      <c r="D19" s="29">
        <f>D14+D18</f>
        <v>0</v>
      </c>
      <c r="E19" s="29">
        <f t="shared" ref="E19:J19" si="3">E14+E18</f>
        <v>1014982.81</v>
      </c>
      <c r="F19" s="29">
        <f t="shared" si="3"/>
        <v>1206087.07</v>
      </c>
      <c r="G19" s="29">
        <f t="shared" si="3"/>
        <v>3167221.21</v>
      </c>
      <c r="H19" s="29">
        <f t="shared" si="3"/>
        <v>0</v>
      </c>
      <c r="I19" s="29">
        <f t="shared" si="3"/>
        <v>0</v>
      </c>
      <c r="J19" s="29">
        <f t="shared" si="3"/>
        <v>0</v>
      </c>
      <c r="K19" s="29">
        <f t="shared" si="0"/>
        <v>5388291.0899999999</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10" zoomScaleNormal="100" workbookViewId="0">
      <selection activeCell="I20" sqref="I20"/>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7" t="s">
        <v>25</v>
      </c>
      <c r="B2" s="315"/>
      <c r="C2" s="248"/>
      <c r="D2" s="253" t="str">
        <f>IF(ISBLANK('PROJECT ID|INSTRUCTIONS'!C3)," ",'PROJECT ID|INSTRUCTIONS'!C3)</f>
        <v xml:space="preserve"> </v>
      </c>
      <c r="E2" s="254"/>
      <c r="F2" s="254"/>
      <c r="G2" s="254"/>
      <c r="H2" s="254"/>
      <c r="I2" s="254"/>
      <c r="J2" s="254"/>
      <c r="K2" s="255"/>
    </row>
    <row r="3" spans="1:15" s="64" customFormat="1" ht="16.5" customHeight="1" x14ac:dyDescent="0.15">
      <c r="A3" s="249" t="s">
        <v>22</v>
      </c>
      <c r="B3" s="276"/>
      <c r="C3" s="250"/>
      <c r="D3" s="256" t="str">
        <f>IF(ISBLANK('PROJECT ID|INSTRUCTIONS'!C4)," ",'PROJECT ID|INSTRUCTIONS'!C4)</f>
        <v>ECM Service Development and Infrastructure Enhancement</v>
      </c>
      <c r="E3" s="257"/>
      <c r="F3" s="257"/>
      <c r="G3" s="257"/>
      <c r="H3" s="257"/>
      <c r="I3" s="257"/>
      <c r="J3" s="257"/>
      <c r="K3" s="258"/>
    </row>
    <row r="4" spans="1:15" s="64" customFormat="1" ht="16.5" customHeight="1" x14ac:dyDescent="0.15">
      <c r="A4" s="251" t="s">
        <v>26</v>
      </c>
      <c r="B4" s="316"/>
      <c r="C4" s="252"/>
      <c r="D4" s="259" t="str">
        <f>IF(ISBLANK('PROJECT ID|INSTRUCTIONS'!C5)," ",'PROJECT ID|INSTRUCTIONS'!C5)</f>
        <v xml:space="preserve"> </v>
      </c>
      <c r="E4" s="260"/>
      <c r="F4" s="260"/>
      <c r="G4" s="260"/>
      <c r="H4" s="260"/>
      <c r="I4" s="260"/>
      <c r="J4" s="260"/>
      <c r="K4" s="261"/>
    </row>
    <row r="5" spans="1:15" s="50" customFormat="1" ht="12" customHeight="1" x14ac:dyDescent="0.15"/>
    <row r="6" spans="1:15" ht="16.5" customHeight="1" x14ac:dyDescent="0.2">
      <c r="A6" s="320" t="s">
        <v>52</v>
      </c>
      <c r="B6" s="320"/>
      <c r="C6" s="320"/>
      <c r="D6" s="320"/>
      <c r="E6" s="320"/>
      <c r="F6" s="94">
        <v>2016</v>
      </c>
      <c r="G6" s="50"/>
      <c r="H6" s="77"/>
      <c r="I6" s="50"/>
      <c r="J6" s="50"/>
      <c r="K6" s="50"/>
    </row>
    <row r="7" spans="1:15" ht="16.5" customHeight="1" x14ac:dyDescent="0.2">
      <c r="A7" s="320" t="s">
        <v>53</v>
      </c>
      <c r="B7" s="320"/>
      <c r="C7" s="320"/>
      <c r="D7" s="320"/>
      <c r="E7" s="320"/>
      <c r="F7" s="95">
        <v>2017</v>
      </c>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6" t="s">
        <v>28</v>
      </c>
      <c r="B9" s="287"/>
      <c r="C9" s="287"/>
      <c r="D9" s="287"/>
      <c r="E9" s="287"/>
      <c r="F9" s="287"/>
      <c r="G9" s="287"/>
      <c r="H9" s="287"/>
      <c r="I9" s="287"/>
      <c r="J9" s="287"/>
      <c r="K9" s="288"/>
      <c r="M9" s="317" t="s">
        <v>70</v>
      </c>
      <c r="N9" s="318"/>
      <c r="O9" s="319"/>
    </row>
    <row r="10" spans="1:15" ht="12.75" x14ac:dyDescent="0.2">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x14ac:dyDescent="0.2">
      <c r="A11" s="86"/>
      <c r="B11" s="87" t="s">
        <v>14</v>
      </c>
      <c r="C11" s="87" t="s">
        <v>15</v>
      </c>
      <c r="D11" s="88" t="s">
        <v>58</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FY17 Support Costs</v>
      </c>
      <c r="L11" s="90"/>
      <c r="M11" s="91" t="s">
        <v>61</v>
      </c>
      <c r="N11" s="82" t="s">
        <v>72</v>
      </c>
      <c r="O11" s="83" t="s">
        <v>62</v>
      </c>
    </row>
    <row r="12" spans="1:15" ht="16.5" customHeight="1" x14ac:dyDescent="0.2">
      <c r="A12" s="268" t="s">
        <v>86</v>
      </c>
      <c r="B12" s="57">
        <v>50110</v>
      </c>
      <c r="C12" s="57" t="s">
        <v>87</v>
      </c>
      <c r="D12" s="3"/>
      <c r="E12" s="3"/>
      <c r="F12" s="3"/>
      <c r="G12" s="3"/>
      <c r="H12" s="3"/>
      <c r="I12" s="3"/>
      <c r="J12" s="3"/>
      <c r="K12" s="44"/>
      <c r="L12" s="92"/>
      <c r="M12" s="45"/>
      <c r="N12" s="39"/>
      <c r="O12" s="179">
        <f>M12*N12</f>
        <v>0</v>
      </c>
    </row>
    <row r="13" spans="1:15" ht="16.5" customHeight="1" x14ac:dyDescent="0.2">
      <c r="A13" s="269"/>
      <c r="B13" s="57">
        <v>50130</v>
      </c>
      <c r="C13" s="57" t="s">
        <v>88</v>
      </c>
      <c r="D13" s="1"/>
      <c r="E13" s="1"/>
      <c r="F13" s="1"/>
      <c r="G13" s="1"/>
      <c r="H13" s="1"/>
      <c r="I13" s="1"/>
      <c r="J13" s="1"/>
      <c r="K13" s="42"/>
      <c r="M13" s="46"/>
      <c r="N13" s="37"/>
      <c r="O13" s="179">
        <f>M13*N13</f>
        <v>0</v>
      </c>
    </row>
    <row r="14" spans="1:15" ht="16.5" customHeight="1" x14ac:dyDescent="0.2">
      <c r="A14" s="269"/>
      <c r="B14" s="57">
        <v>50170</v>
      </c>
      <c r="C14" s="57" t="s">
        <v>89</v>
      </c>
      <c r="D14" s="2"/>
      <c r="E14" s="2"/>
      <c r="F14" s="2"/>
      <c r="G14" s="2"/>
      <c r="H14" s="2"/>
      <c r="I14" s="2"/>
      <c r="J14" s="2"/>
      <c r="K14" s="43"/>
      <c r="M14" s="47"/>
      <c r="N14" s="38"/>
      <c r="O14" s="179">
        <f>M14*N14</f>
        <v>0</v>
      </c>
    </row>
    <row r="15" spans="1:15" ht="16.5" customHeight="1" thickBot="1" x14ac:dyDescent="0.25">
      <c r="A15" s="270"/>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1" t="s">
        <v>85</v>
      </c>
      <c r="B16" s="57">
        <v>53715</v>
      </c>
      <c r="C16" s="57" t="s">
        <v>90</v>
      </c>
      <c r="D16" s="3"/>
      <c r="E16" s="3">
        <v>181286.39999999999</v>
      </c>
      <c r="F16" s="3"/>
      <c r="G16" s="3"/>
      <c r="H16" s="3"/>
      <c r="I16" s="3"/>
      <c r="J16" s="3"/>
      <c r="K16" s="44">
        <v>181286</v>
      </c>
      <c r="M16" s="45"/>
      <c r="N16" s="39"/>
      <c r="O16" s="179">
        <f t="shared" ref="O16:O21" si="1">M16*N16</f>
        <v>0</v>
      </c>
    </row>
    <row r="17" spans="1:15" ht="16.5" customHeight="1" x14ac:dyDescent="0.2">
      <c r="A17" s="269"/>
      <c r="B17" s="57">
        <v>53720</v>
      </c>
      <c r="C17" s="57" t="s">
        <v>91</v>
      </c>
      <c r="D17" s="1"/>
      <c r="E17" s="1"/>
      <c r="F17" s="1"/>
      <c r="G17" s="1"/>
      <c r="H17" s="1"/>
      <c r="I17" s="1"/>
      <c r="J17" s="1"/>
      <c r="K17" s="42"/>
      <c r="M17" s="46"/>
      <c r="N17" s="37"/>
      <c r="O17" s="179">
        <f t="shared" si="1"/>
        <v>0</v>
      </c>
    </row>
    <row r="18" spans="1:15" ht="16.5" customHeight="1" x14ac:dyDescent="0.2">
      <c r="A18" s="269"/>
      <c r="B18" s="57">
        <v>53735</v>
      </c>
      <c r="C18" s="57" t="s">
        <v>92</v>
      </c>
      <c r="D18" s="1"/>
      <c r="E18" s="1"/>
      <c r="F18" s="1"/>
      <c r="G18" s="1"/>
      <c r="H18" s="1"/>
      <c r="I18" s="1"/>
      <c r="J18" s="1"/>
      <c r="K18" s="42"/>
      <c r="M18" s="46"/>
      <c r="N18" s="37"/>
      <c r="O18" s="179">
        <f t="shared" si="1"/>
        <v>0</v>
      </c>
    </row>
    <row r="19" spans="1:15" ht="16.5" customHeight="1" x14ac:dyDescent="0.2">
      <c r="A19" s="269"/>
      <c r="B19" s="57">
        <v>53740</v>
      </c>
      <c r="C19" s="57" t="s">
        <v>93</v>
      </c>
      <c r="D19" s="1"/>
      <c r="E19" s="1"/>
      <c r="F19" s="1"/>
      <c r="G19" s="1"/>
      <c r="H19" s="1"/>
      <c r="I19" s="1"/>
      <c r="J19" s="1"/>
      <c r="K19" s="42"/>
      <c r="M19" s="46"/>
      <c r="N19" s="37"/>
      <c r="O19" s="179">
        <f t="shared" si="1"/>
        <v>0</v>
      </c>
    </row>
    <row r="20" spans="1:15" ht="16.5" customHeight="1" x14ac:dyDescent="0.2">
      <c r="A20" s="269"/>
      <c r="B20" s="57">
        <v>53755</v>
      </c>
      <c r="C20" s="57" t="s">
        <v>94</v>
      </c>
      <c r="D20" s="1"/>
      <c r="E20" s="1"/>
      <c r="F20" s="1"/>
      <c r="G20" s="1"/>
      <c r="H20" s="1"/>
      <c r="I20" s="1"/>
      <c r="J20" s="1"/>
      <c r="K20" s="42"/>
      <c r="M20" s="46"/>
      <c r="N20" s="37"/>
      <c r="O20" s="179">
        <f t="shared" si="1"/>
        <v>0</v>
      </c>
    </row>
    <row r="21" spans="1:15" ht="16.5" customHeight="1" x14ac:dyDescent="0.2">
      <c r="A21" s="269"/>
      <c r="B21" s="57">
        <v>53760</v>
      </c>
      <c r="C21" s="57" t="s">
        <v>95</v>
      </c>
      <c r="D21" s="1"/>
      <c r="E21" s="1">
        <v>31680</v>
      </c>
      <c r="F21" s="1"/>
      <c r="G21" s="1"/>
      <c r="H21" s="1"/>
      <c r="I21" s="1"/>
      <c r="J21" s="1"/>
      <c r="K21" s="42">
        <v>232372.96</v>
      </c>
      <c r="M21" s="46"/>
      <c r="N21" s="37"/>
      <c r="O21" s="179">
        <f t="shared" si="1"/>
        <v>0</v>
      </c>
    </row>
    <row r="22" spans="1:15" ht="16.5" customHeight="1" thickBot="1" x14ac:dyDescent="0.25">
      <c r="A22" s="270"/>
      <c r="B22" s="58" t="s">
        <v>16</v>
      </c>
      <c r="C22" s="58"/>
      <c r="D22" s="59">
        <f t="shared" ref="D22:K22" si="2">SUM(D16:D21)</f>
        <v>0</v>
      </c>
      <c r="E22" s="59">
        <f>SUM(E16:E21)</f>
        <v>212966.39999999999</v>
      </c>
      <c r="F22" s="59">
        <f t="shared" si="2"/>
        <v>0</v>
      </c>
      <c r="G22" s="59">
        <f t="shared" si="2"/>
        <v>0</v>
      </c>
      <c r="H22" s="59">
        <f t="shared" si="2"/>
        <v>0</v>
      </c>
      <c r="I22" s="59">
        <f t="shared" si="2"/>
        <v>0</v>
      </c>
      <c r="J22" s="59">
        <f t="shared" si="2"/>
        <v>0</v>
      </c>
      <c r="K22" s="60">
        <f t="shared" si="2"/>
        <v>413658.95999999996</v>
      </c>
      <c r="M22" s="93">
        <f>SUM(M16:M21)</f>
        <v>0</v>
      </c>
      <c r="N22" s="181" t="s">
        <v>60</v>
      </c>
      <c r="O22" s="60">
        <f>SUM(O16:O21)</f>
        <v>0</v>
      </c>
    </row>
    <row r="23" spans="1:15" ht="16.5" customHeight="1" thickTop="1" x14ac:dyDescent="0.2">
      <c r="A23" s="271" t="s">
        <v>96</v>
      </c>
      <c r="B23" s="57">
        <v>55700</v>
      </c>
      <c r="C23" s="57" t="s">
        <v>97</v>
      </c>
      <c r="D23" s="1"/>
      <c r="E23" s="1"/>
      <c r="F23" s="1"/>
      <c r="G23" s="1"/>
      <c r="H23" s="1"/>
      <c r="I23" s="1"/>
      <c r="J23" s="1"/>
      <c r="K23" s="42"/>
      <c r="M23" s="46"/>
      <c r="N23" s="37"/>
      <c r="O23" s="179">
        <f>M23*N23</f>
        <v>0</v>
      </c>
    </row>
    <row r="24" spans="1:15" ht="16.5" customHeight="1" x14ac:dyDescent="0.2">
      <c r="A24" s="268"/>
      <c r="B24" s="57">
        <v>55710</v>
      </c>
      <c r="C24" s="57" t="s">
        <v>98</v>
      </c>
      <c r="D24" s="1"/>
      <c r="E24" s="1"/>
      <c r="F24" s="1"/>
      <c r="G24" s="1"/>
      <c r="H24" s="1"/>
      <c r="I24" s="1"/>
      <c r="J24" s="1"/>
      <c r="K24" s="42"/>
      <c r="M24" s="46"/>
      <c r="N24" s="37"/>
      <c r="O24" s="179"/>
    </row>
    <row r="25" spans="1:15" ht="16.5" customHeight="1" x14ac:dyDescent="0.2">
      <c r="A25" s="268"/>
      <c r="B25" s="57">
        <v>55730</v>
      </c>
      <c r="C25" s="57" t="s">
        <v>99</v>
      </c>
      <c r="D25" s="1"/>
      <c r="E25" s="1"/>
      <c r="F25" s="1"/>
      <c r="G25" s="1"/>
      <c r="H25" s="1"/>
      <c r="I25" s="1"/>
      <c r="J25" s="1"/>
      <c r="K25" s="42"/>
      <c r="M25" s="46"/>
      <c r="N25" s="37"/>
      <c r="O25" s="179">
        <f>M25*N25</f>
        <v>0</v>
      </c>
    </row>
    <row r="26" spans="1:15" ht="16.5" customHeight="1" thickBot="1" x14ac:dyDescent="0.25">
      <c r="A26" s="270"/>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25">
      <c r="A27" s="72" t="s">
        <v>17</v>
      </c>
      <c r="B27" s="72"/>
      <c r="C27" s="72"/>
      <c r="D27" s="29">
        <f t="shared" ref="D27:K27" si="4">D15+D22+D26</f>
        <v>0</v>
      </c>
      <c r="E27" s="29">
        <f t="shared" si="4"/>
        <v>212966.39999999999</v>
      </c>
      <c r="F27" s="29">
        <f t="shared" si="4"/>
        <v>0</v>
      </c>
      <c r="G27" s="29">
        <f t="shared" si="4"/>
        <v>0</v>
      </c>
      <c r="H27" s="29">
        <f t="shared" si="4"/>
        <v>0</v>
      </c>
      <c r="I27" s="29">
        <f t="shared" si="4"/>
        <v>0</v>
      </c>
      <c r="J27" s="29">
        <f t="shared" si="4"/>
        <v>0</v>
      </c>
      <c r="K27" s="29">
        <f t="shared" si="4"/>
        <v>413658.95999999996</v>
      </c>
      <c r="M27" s="29">
        <f>M15+M22+M26</f>
        <v>0</v>
      </c>
      <c r="N27" s="180"/>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E13" sqref="E13"/>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9" t="s">
        <v>25</v>
      </c>
      <c r="B2" s="310"/>
      <c r="C2" s="321" t="str">
        <f>IF(ISBLANK('PROJECT ID|INSTRUCTIONS'!C3)," ",'PROJECT ID|INSTRUCTIONS'!C3)</f>
        <v xml:space="preserve"> </v>
      </c>
      <c r="D2" s="321"/>
      <c r="E2" s="321"/>
      <c r="F2" s="321"/>
      <c r="G2" s="321"/>
      <c r="H2" s="321"/>
      <c r="I2" s="322"/>
    </row>
    <row r="3" spans="1:12" s="64" customFormat="1" ht="16.5" customHeight="1" x14ac:dyDescent="0.15">
      <c r="A3" s="311" t="s">
        <v>22</v>
      </c>
      <c r="B3" s="312"/>
      <c r="C3" s="323" t="str">
        <f>IF(ISBLANK('PROJECT ID|INSTRUCTIONS'!C4)," ",'PROJECT ID|INSTRUCTIONS'!C4)</f>
        <v>ECM Service Development and Infrastructure Enhancement</v>
      </c>
      <c r="D3" s="323"/>
      <c r="E3" s="323"/>
      <c r="F3" s="323"/>
      <c r="G3" s="323"/>
      <c r="H3" s="323"/>
      <c r="I3" s="324"/>
    </row>
    <row r="4" spans="1:12" s="64" customFormat="1" ht="16.5" customHeight="1" x14ac:dyDescent="0.15">
      <c r="A4" s="313" t="s">
        <v>26</v>
      </c>
      <c r="B4" s="314"/>
      <c r="C4" s="260" t="str">
        <f>IF(ISBLANK('PROJECT ID|INSTRUCTIONS'!C5)," ",'PROJECT ID|INSTRUCTIONS'!C5)</f>
        <v xml:space="preserve"> </v>
      </c>
      <c r="D4" s="260"/>
      <c r="E4" s="260"/>
      <c r="F4" s="260"/>
      <c r="G4" s="260"/>
      <c r="H4" s="260"/>
      <c r="I4" s="261"/>
    </row>
    <row r="5" spans="1:12" s="105" customFormat="1" ht="12" customHeight="1" x14ac:dyDescent="0.15">
      <c r="A5" s="101"/>
      <c r="B5" s="101"/>
      <c r="C5" s="325"/>
      <c r="D5" s="325"/>
      <c r="E5" s="325"/>
      <c r="F5" s="325"/>
      <c r="G5" s="325"/>
      <c r="H5" s="325"/>
      <c r="I5" s="102"/>
      <c r="J5" s="103"/>
      <c r="K5" s="104"/>
    </row>
    <row r="6" spans="1:12" s="105" customFormat="1" ht="15" customHeight="1" x14ac:dyDescent="0.25">
      <c r="A6" s="326" t="s">
        <v>21</v>
      </c>
      <c r="B6" s="327"/>
      <c r="C6" s="327"/>
      <c r="D6" s="327"/>
      <c r="E6" s="327"/>
      <c r="F6" s="327"/>
      <c r="G6" s="327"/>
      <c r="H6" s="327"/>
      <c r="I6" s="327"/>
      <c r="J6" s="327"/>
      <c r="K6" s="327"/>
      <c r="L6" s="328"/>
    </row>
    <row r="7" spans="1:12" ht="39" customHeight="1" x14ac:dyDescent="0.2">
      <c r="A7" s="164"/>
      <c r="B7" s="165" t="s">
        <v>21</v>
      </c>
      <c r="C7" s="166" t="s">
        <v>30</v>
      </c>
      <c r="D7" s="167" t="str">
        <f>CONCATENATE("FY ",Settings!$C$1)</f>
        <v>FY 2014</v>
      </c>
      <c r="E7" s="167" t="str">
        <f>CONCATENATE("FY ",Settings!$C$1+1)</f>
        <v>FY 2015</v>
      </c>
      <c r="F7" s="167" t="str">
        <f>CONCATENATE("FY ",Settings!$C$1+2)</f>
        <v>FY 2016</v>
      </c>
      <c r="G7" s="167" t="str">
        <f>CONCATENATE("FY ",Settings!$C$1+3)</f>
        <v>FY 2017</v>
      </c>
      <c r="H7" s="167" t="str">
        <f>CONCATENATE("FY ",Settings!$C$1+4)</f>
        <v>FY 2018</v>
      </c>
      <c r="I7" s="167" t="str">
        <f>CONCATENATE("Out Years after FY",Settings!$C$1+4)</f>
        <v>Out Years after FY2018</v>
      </c>
      <c r="J7" s="167" t="str">
        <f>CONCATENATE("Total FY",Settings!$C$1," - FY",Settings!$C$1+4)</f>
        <v>Total FY2014 - FY2018</v>
      </c>
      <c r="K7" s="167" t="str">
        <f>CONCATENATE("Total FY",Settings!$C$1," - Out Years")</f>
        <v>Total FY2014 - Out Years</v>
      </c>
      <c r="L7" s="168" t="s">
        <v>29</v>
      </c>
    </row>
    <row r="8" spans="1:12" ht="16.5" customHeight="1" x14ac:dyDescent="0.2">
      <c r="A8" s="106"/>
      <c r="B8" s="207" t="s">
        <v>105</v>
      </c>
      <c r="C8" s="6"/>
      <c r="D8" s="6"/>
      <c r="E8" s="6"/>
      <c r="F8" s="6"/>
      <c r="G8" s="6"/>
      <c r="H8" s="6"/>
      <c r="I8" s="123"/>
      <c r="J8" s="120">
        <f>SUM(D8:H8)</f>
        <v>0</v>
      </c>
      <c r="K8" s="114">
        <f>SUM(D8:I8)</f>
        <v>0</v>
      </c>
      <c r="L8" s="115">
        <f>SUM(C8:I8)</f>
        <v>0</v>
      </c>
    </row>
    <row r="9" spans="1:12" ht="16.5" customHeight="1" x14ac:dyDescent="0.2">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7" t="s">
        <v>107</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16.5" customHeight="1" x14ac:dyDescent="0.2">
      <c r="A13" s="108"/>
      <c r="B13" s="125" t="s">
        <v>9</v>
      </c>
      <c r="C13" s="126">
        <f>'CAPITAL DEV. COSTS-THIS REQUEST'!D19</f>
        <v>0</v>
      </c>
      <c r="D13" s="126">
        <f>'CAPITAL DEV. COSTS-THIS REQUEST'!E19</f>
        <v>1014982.81</v>
      </c>
      <c r="E13" s="126">
        <f>'CAPITAL DEV. COSTS-THIS REQUEST'!F19</f>
        <v>1206087.07</v>
      </c>
      <c r="F13" s="126">
        <f>'CAPITAL DEV. COSTS-THIS REQUEST'!G19</f>
        <v>3167221.21</v>
      </c>
      <c r="G13" s="126">
        <f>'CAPITAL DEV. COSTS-THIS REQUEST'!H19</f>
        <v>0</v>
      </c>
      <c r="H13" s="126">
        <f>'CAPITAL DEV. COSTS-THIS REQUEST'!I19</f>
        <v>0</v>
      </c>
      <c r="I13" s="126">
        <f>'CAPITAL DEV. COSTS-THIS REQUEST'!J19</f>
        <v>0</v>
      </c>
      <c r="J13" s="121">
        <f t="shared" si="0"/>
        <v>5388291.0899999999</v>
      </c>
      <c r="K13" s="116">
        <f t="shared" si="1"/>
        <v>5388291.0899999999</v>
      </c>
      <c r="L13" s="117">
        <f t="shared" si="2"/>
        <v>5388291.0899999999</v>
      </c>
    </row>
    <row r="14" spans="1:12" ht="16.5" customHeight="1" x14ac:dyDescent="0.2">
      <c r="A14" s="337" t="s">
        <v>77</v>
      </c>
      <c r="B14" s="338"/>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6" t="s">
        <v>41</v>
      </c>
      <c r="B19" s="336"/>
      <c r="C19" s="11">
        <f t="shared" ref="C19:L19" si="3">SUM(C8:C18)</f>
        <v>0</v>
      </c>
      <c r="D19" s="11">
        <f t="shared" si="3"/>
        <v>1014982.81</v>
      </c>
      <c r="E19" s="11">
        <f t="shared" si="3"/>
        <v>1206087.07</v>
      </c>
      <c r="F19" s="11">
        <f t="shared" si="3"/>
        <v>3167221.21</v>
      </c>
      <c r="G19" s="11">
        <f t="shared" si="3"/>
        <v>0</v>
      </c>
      <c r="H19" s="11">
        <f t="shared" si="3"/>
        <v>0</v>
      </c>
      <c r="I19" s="11">
        <f t="shared" si="3"/>
        <v>0</v>
      </c>
      <c r="J19" s="11">
        <f>SUM(J8:J18)</f>
        <v>5388291.0899999999</v>
      </c>
      <c r="K19" s="11">
        <f t="shared" si="3"/>
        <v>5388291.0899999999</v>
      </c>
      <c r="L19" s="11">
        <f t="shared" si="3"/>
        <v>5388291.0899999999</v>
      </c>
    </row>
    <row r="20" spans="1:12" ht="12.6" customHeight="1" thickTop="1" x14ac:dyDescent="0.2">
      <c r="A20" s="109"/>
      <c r="B20" s="110"/>
      <c r="C20" s="111"/>
      <c r="D20" s="111"/>
      <c r="E20" s="111"/>
      <c r="F20" s="111"/>
      <c r="G20" s="111"/>
      <c r="H20" s="111"/>
      <c r="I20" s="111"/>
    </row>
    <row r="21" spans="1:12" ht="26.25" customHeight="1" x14ac:dyDescent="0.2">
      <c r="A21" s="329" t="s">
        <v>40</v>
      </c>
      <c r="B21" s="330"/>
      <c r="C21" s="7">
        <f>'TOTAL DEVELOPMENT COSTS'!D23</f>
        <v>0</v>
      </c>
      <c r="D21" s="7">
        <f>'TOTAL DEVELOPMENT COSTS'!E23</f>
        <v>1014982.81</v>
      </c>
      <c r="E21" s="7">
        <f>'TOTAL DEVELOPMENT COSTS'!F23</f>
        <v>1206087.07</v>
      </c>
      <c r="F21" s="7">
        <f>'TOTAL DEVELOPMENT COSTS'!G23</f>
        <v>3167221.21</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31" t="s">
        <v>78</v>
      </c>
      <c r="B23" s="332"/>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3" t="str">
        <f>IF(AND(D23=0,E23=0,F23=0,G23=0,H23=0,I23=0),"","Total Funding Source Must Equal Total Development Cost")</f>
        <v/>
      </c>
      <c r="D25" s="334"/>
      <c r="E25" s="334"/>
      <c r="F25" s="334"/>
      <c r="G25" s="334"/>
      <c r="H25" s="334"/>
      <c r="I25" s="335"/>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E12" sqref="E12"/>
    </sheetView>
  </sheetViews>
  <sheetFormatPr defaultRowHeight="10.5" x14ac:dyDescent="0.15"/>
  <cols>
    <col min="2" max="2" width="23.85546875" bestFit="1" customWidth="1"/>
  </cols>
  <sheetData>
    <row r="1" spans="2:3" x14ac:dyDescent="0.15">
      <c r="B1" t="s">
        <v>42</v>
      </c>
      <c r="C1">
        <v>2014</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 OBJECTIVES</vt:lpstr>
      <vt:lpstr>CAPITAL DEV. COSTS-THIS REQUEST</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orig</cp:lastModifiedBy>
  <cp:lastPrinted>2012-10-26T11:58:45Z</cp:lastPrinted>
  <dcterms:created xsi:type="dcterms:W3CDTF">2009-11-16T15:45:40Z</dcterms:created>
  <dcterms:modified xsi:type="dcterms:W3CDTF">2015-02-26T20:18:36Z</dcterms:modified>
</cp:coreProperties>
</file>