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DESPP\AFIS\"/>
    </mc:Choice>
  </mc:AlternateContent>
  <bookViews>
    <workbookView xWindow="480" yWindow="120" windowWidth="15480" windowHeight="11640" tabRatio="777"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E16" i="1" l="1"/>
  <c r="E15" i="1"/>
  <c r="F19" i="2"/>
  <c r="F13" i="1"/>
  <c r="C3" i="5"/>
  <c r="E12" i="1"/>
  <c r="E18" i="1" s="1"/>
  <c r="F12" i="1"/>
  <c r="F19" i="1"/>
  <c r="G15" i="1"/>
  <c r="F16" i="1"/>
  <c r="F18" i="1" l="1"/>
  <c r="D22" i="2" l="1"/>
  <c r="D15" i="2"/>
  <c r="E15" i="2"/>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G14" i="6"/>
  <c r="G18" i="6"/>
  <c r="H14" i="6"/>
  <c r="H18" i="6"/>
  <c r="I14" i="6"/>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F11" i="1"/>
  <c r="G11" i="1"/>
  <c r="H11" i="1"/>
  <c r="I11" i="1"/>
  <c r="J11" i="1"/>
  <c r="J18" i="1"/>
  <c r="K12" i="1"/>
  <c r="K13" i="1"/>
  <c r="K14" i="1"/>
  <c r="K15" i="1"/>
  <c r="K16" i="1"/>
  <c r="K17" i="1"/>
  <c r="D18" i="1"/>
  <c r="G18" i="1"/>
  <c r="H18" i="1"/>
  <c r="I18" i="1"/>
  <c r="K19" i="1"/>
  <c r="D22" i="1"/>
  <c r="E22" i="1"/>
  <c r="F22" i="1"/>
  <c r="G22" i="1"/>
  <c r="H22" i="1"/>
  <c r="I22" i="1"/>
  <c r="J22" i="1"/>
  <c r="D27" i="4"/>
  <c r="F27" i="4"/>
  <c r="I19" i="6" l="1"/>
  <c r="G19" i="6"/>
  <c r="E19" i="6"/>
  <c r="D13" i="5" s="1"/>
  <c r="D19" i="5" s="1"/>
  <c r="K22" i="1"/>
  <c r="J27" i="2"/>
  <c r="G27" i="2"/>
  <c r="I27" i="2"/>
  <c r="H27" i="2"/>
  <c r="K27" i="2"/>
  <c r="F27" i="2"/>
  <c r="E27" i="2"/>
  <c r="D27" i="2"/>
  <c r="F19" i="6"/>
  <c r="E13" i="5" s="1"/>
  <c r="K11" i="1"/>
  <c r="K18" i="1"/>
  <c r="H19" i="6"/>
  <c r="G13" i="5" s="1"/>
  <c r="G19" i="5" s="1"/>
  <c r="D19" i="6"/>
  <c r="C13" i="5" s="1"/>
  <c r="C19" i="5" s="1"/>
  <c r="O22" i="2"/>
  <c r="O15" i="2"/>
  <c r="I13" i="5"/>
  <c r="I19" i="5" s="1"/>
  <c r="H13" i="5"/>
  <c r="H19" i="5" s="1"/>
  <c r="F13" i="5"/>
  <c r="F19" i="5" s="1"/>
  <c r="K14" i="6"/>
  <c r="K18" i="6"/>
  <c r="J23" i="1"/>
  <c r="I21" i="5" s="1"/>
  <c r="H23" i="1"/>
  <c r="G21" i="5" s="1"/>
  <c r="F23" i="1"/>
  <c r="E21" i="5" s="1"/>
  <c r="E23" i="1"/>
  <c r="D21" i="5" s="1"/>
  <c r="I23" i="1"/>
  <c r="G23" i="1"/>
  <c r="D23" i="1"/>
  <c r="C21" i="5" s="1"/>
  <c r="H21" i="5"/>
  <c r="D23" i="5" l="1"/>
  <c r="K19" i="6"/>
  <c r="O27" i="2"/>
  <c r="K23" i="1"/>
  <c r="G23" i="5"/>
  <c r="I23" i="5"/>
  <c r="H23" i="5"/>
  <c r="F21" i="5"/>
  <c r="F23" i="5" s="1"/>
  <c r="K13" i="5"/>
  <c r="K19" i="5" s="1"/>
  <c r="J13" i="5"/>
  <c r="J19" i="5" s="1"/>
  <c r="E19" i="5"/>
  <c r="E23" i="5" s="1"/>
  <c r="L13" i="5"/>
  <c r="L19" i="5" s="1"/>
  <c r="C25" i="5" l="1"/>
</calcChain>
</file>

<file path=xl/comments1.xml><?xml version="1.0" encoding="utf-8"?>
<comments xmlns="http://schemas.openxmlformats.org/spreadsheetml/2006/main">
  <authors>
    <author>DjH</author>
  </authors>
  <commentList>
    <comment ref="F9" authorId="0" shapeId="0">
      <text>
        <r>
          <rPr>
            <b/>
            <sz val="8"/>
            <color indexed="81"/>
            <rFont val="Tahoma"/>
            <family val="2"/>
          </rPr>
          <t>DjH:</t>
        </r>
        <r>
          <rPr>
            <sz val="8"/>
            <color indexed="81"/>
            <rFont val="Tahoma"/>
            <family val="2"/>
          </rPr>
          <t xml:space="preserve">
Fingerprint Card Conversion of approximately 250,000 paper cards</t>
        </r>
      </text>
    </comment>
    <comment ref="E11" authorId="0" shapeId="0">
      <text>
        <r>
          <rPr>
            <b/>
            <sz val="8"/>
            <color indexed="81"/>
            <rFont val="Tahoma"/>
            <charset val="1"/>
          </rPr>
          <t>ARG:</t>
        </r>
        <r>
          <rPr>
            <sz val="8"/>
            <color indexed="81"/>
            <rFont val="Tahoma"/>
            <charset val="1"/>
          </rPr>
          <t xml:space="preserve">
Hardware and software support for 17 livescans</t>
        </r>
      </text>
    </comment>
    <comment ref="E12" authorId="0" shapeId="0">
      <text>
        <r>
          <rPr>
            <b/>
            <sz val="8"/>
            <color indexed="81"/>
            <rFont val="Tahoma"/>
            <family val="2"/>
          </rPr>
          <t>ARG:</t>
        </r>
        <r>
          <rPr>
            <sz val="8"/>
            <color indexed="81"/>
            <rFont val="Tahoma"/>
            <family val="2"/>
          </rPr>
          <t xml:space="preserve">
1.  20 tenprint workstations 2. Corrects outstanding bugs 3. NGI compliance NFF compliance  4. Reconfiguration of interfaces that were done previously i.e MNI/CCH and DPH  5. Data Migration 6. Level 2 support 7. Hardware</t>
        </r>
      </text>
    </comment>
    <comment ref="F12" authorId="0" shapeId="0">
      <text>
        <r>
          <rPr>
            <b/>
            <sz val="8"/>
            <color indexed="81"/>
            <rFont val="Tahoma"/>
            <family val="2"/>
          </rPr>
          <t>ARG:</t>
        </r>
        <r>
          <rPr>
            <sz val="8"/>
            <color indexed="81"/>
            <rFont val="Tahoma"/>
            <family val="2"/>
          </rPr>
          <t xml:space="preserve">
1. UAR solution 2. 20 tenprint workstations 3. Corrects outstanding bugs 4. NGI compliance NFF compliance  5. Reconfiguration of interfaces that were done previously i.e MNI/CCH and DPH 5. Ensure that Blue- Check mobile devices will work with the new system. 6. Data Migration 7. Jasper managerial reports 8. Disaster recovery with Rhode Island. 9. Level 2 support 10. Hardware</t>
        </r>
      </text>
    </comment>
    <comment ref="F15" authorId="0" shapeId="0">
      <text>
        <r>
          <rPr>
            <b/>
            <sz val="8"/>
            <color indexed="81"/>
            <rFont val="Tahoma"/>
            <family val="2"/>
          </rPr>
          <t>ARG:</t>
        </r>
        <r>
          <rPr>
            <sz val="8"/>
            <color indexed="81"/>
            <rFont val="Tahoma"/>
            <family val="2"/>
          </rPr>
          <t xml:space="preserve">
14 DESPP LiveScan devices
17 Other Agency Livescan devices</t>
        </r>
      </text>
    </comment>
  </commentList>
</comments>
</file>

<file path=xl/comments2.xml><?xml version="1.0" encoding="utf-8"?>
<comments xmlns="http://schemas.openxmlformats.org/spreadsheetml/2006/main">
  <authors>
    <author>DjH</author>
  </authors>
  <commentList>
    <comment ref="E19" authorId="0" shapeId="0">
      <text>
        <r>
          <rPr>
            <b/>
            <sz val="8"/>
            <color indexed="81"/>
            <rFont val="Tahoma"/>
            <family val="2"/>
          </rPr>
          <t>DjH:</t>
        </r>
        <r>
          <rPr>
            <sz val="8"/>
            <color indexed="81"/>
            <rFont val="Tahoma"/>
            <family val="2"/>
          </rPr>
          <t xml:space="preserve">
3 months maintenance. Then We enter a 9 month warranty period for rest of fy16.</t>
        </r>
      </text>
    </comment>
    <comment ref="F19" authorId="0" shapeId="0">
      <text>
        <r>
          <rPr>
            <b/>
            <sz val="8"/>
            <color indexed="81"/>
            <rFont val="Tahoma"/>
            <family val="2"/>
          </rPr>
          <t>DjH:</t>
        </r>
        <r>
          <rPr>
            <sz val="8"/>
            <color indexed="81"/>
            <rFont val="Tahoma"/>
            <family val="2"/>
          </rPr>
          <t xml:space="preserve">
3 month warranty period no cost fy17.  9 Months maintenance estimate.</t>
        </r>
      </text>
    </comment>
    <comment ref="K19" authorId="0" shapeId="0">
      <text>
        <r>
          <rPr>
            <b/>
            <sz val="8"/>
            <color indexed="81"/>
            <rFont val="Tahoma"/>
            <family val="2"/>
          </rPr>
          <t>DjH:</t>
        </r>
        <r>
          <rPr>
            <sz val="8"/>
            <color indexed="81"/>
            <rFont val="Tahoma"/>
            <family val="2"/>
          </rPr>
          <t xml:space="preserve">
Estimate FY 15 + 15%</t>
        </r>
      </text>
    </comment>
  </commentList>
</comments>
</file>

<file path=xl/sharedStrings.xml><?xml version="1.0" encoding="utf-8"?>
<sst xmlns="http://schemas.openxmlformats.org/spreadsheetml/2006/main" count="244" uniqueCount="120">
  <si>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</si>
  <si>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</si>
  <si>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</si>
  <si>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</si>
  <si>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</si>
  <si>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</si>
  <si>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</si>
  <si>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</si>
  <si>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</si>
  <si>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</si>
  <si>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</si>
  <si>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</si>
  <si>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</si>
  <si>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</si>
  <si>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</si>
  <si>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</si>
  <si>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</si>
  <si>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</si>
  <si>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</si>
  <si>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</si>
  <si>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</si>
  <si>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</si>
  <si>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</si>
  <si>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</si>
  <si>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</si>
  <si>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</si>
  <si>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</si>
  <si>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</si>
  <si>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</si>
  <si>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</si>
  <si>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</si>
  <si>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</si>
  <si>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</si>
  <si>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</si>
  <si>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</si>
  <si>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</si>
  <si>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</si>
  <si>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</si>
  <si>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</si>
  <si>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</si>
  <si>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</si>
  <si>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</si>
  <si>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</si>
  <si>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</si>
  <si>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</si>
  <si>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</si>
  <si>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</si>
  <si>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</si>
  <si>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</si>
  <si>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</si>
  <si>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</si>
  <si>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</si>
  <si>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</si>
  <si>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</si>
  <si>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</si>
  <si>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</si>
  <si>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</si>
  <si>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</si>
  <si>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</si>
  <si>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</si>
  <si>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</si>
  <si>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</si>
  <si>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</si>
  <si>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</si>
  <si>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</si>
  <si>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</si>
  <si>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</si>
  <si>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</si>
  <si>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</si>
  <si>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</si>
  <si>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</si>
  <si>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</si>
  <si>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</si>
  <si>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</si>
  <si>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</si>
  <si>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</si>
  <si>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</si>
  <si>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</si>
  <si>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</si>
  <si>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</si>
  <si>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</si>
  <si>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</si>
  <si>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</si>
  <si>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</si>
  <si>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</si>
  <si>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</si>
  <si>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</si>
  <si>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</si>
  <si>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</si>
  <si>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</si>
  <si>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</si>
  <si>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</si>
  <si>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</si>
  <si>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</si>
  <si>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</si>
  <si>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</si>
  <si>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</si>
  <si>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</si>
  <si>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</si>
  <si>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</si>
  <si>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</si>
  <si>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</si>
  <si>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</si>
  <si>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</si>
  <si>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</si>
  <si>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</si>
  <si>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</si>
  <si>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 xml:space="preserve">   Other (General funds)</t>
  </si>
  <si>
    <t>AFIS Upgrade</t>
  </si>
  <si>
    <t>Darryl Hayes</t>
  </si>
  <si>
    <t>860 685 8020</t>
  </si>
  <si>
    <t>darryl.hayes@ct.gov</t>
  </si>
  <si>
    <t>FY 2016</t>
  </si>
  <si>
    <t>FY 19</t>
  </si>
  <si>
    <t>Leveraging Rhode Island's AFIS system for disaster recovery and system redundancy</t>
  </si>
  <si>
    <t>FY 17</t>
  </si>
  <si>
    <t>FY 18</t>
  </si>
  <si>
    <t>Puts us in the position gain new revenue with Rap Back capability.  Rapback is the ability to monitor already submitted applicants for criminal arrests.</t>
  </si>
  <si>
    <t>Puts the state in the position to reach NFF compliance with an upgraded MNI/CCH.  That will allow for staff reduction of one processing tech</t>
  </si>
  <si>
    <t>Higher quality prints lead to fewer rejects and lower personnel costs potential staff reduction of one processing Tech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</si>
</sst>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50" x14ac:knownFonts="1">
    <font>
      <sz val="8"/>
      <name val="Verdana"/>
    </font>
    <font>
      <sz val="11"/>
      <color theme="1"/>
      <name val="Calibri"/>
      <family val="2"/>
      <scheme val="minor"/>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8"/>
      <color indexed="81"/>
      <name val="Tahoma"/>
      <family val="2"/>
    </font>
    <font>
      <b/>
      <sz val="8"/>
      <color indexed="81"/>
      <name val="Tahoma"/>
      <family val="2"/>
    </font>
    <font>
      <sz val="8"/>
      <color indexed="81"/>
      <name val="Tahoma"/>
      <charset val="1"/>
    </font>
    <font>
      <b/>
      <sz val="8"/>
      <color indexed="81"/>
      <name val="Tahoma"/>
      <charset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top style="hair">
        <color indexed="64"/>
      </top>
      <bottom/>
      <diagonal/>
    </border>
  </borders>
  <cellStyleXfs count="45">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20" fillId="0" borderId="0"/>
    <xf numFmtId="0" fontId="20"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 fillId="0" borderId="0"/>
  </cellStyleXfs>
  <cellXfs count="345">
    <xf numFmtId="0" fontId="0" fillId="0" borderId="0" xfId="0"/>
    <xf numFmtId="3" fontId="6" fillId="24" borderId="10" xfId="0" applyNumberFormat="1" applyFont="1" applyFill="1" applyBorder="1" applyAlignment="1" applyProtection="1">
      <alignment horizontal="right" vertical="center" indent="1"/>
      <protection locked="0"/>
    </xf>
    <xf numFmtId="3" fontId="6" fillId="24" borderId="11" xfId="0" applyNumberFormat="1" applyFont="1" applyFill="1" applyBorder="1" applyAlignment="1" applyProtection="1">
      <alignment horizontal="right" vertical="center" indent="1"/>
      <protection locked="0"/>
    </xf>
    <xf numFmtId="3" fontId="6" fillId="24" borderId="12" xfId="0" applyNumberFormat="1" applyFont="1" applyFill="1" applyBorder="1" applyAlignment="1" applyProtection="1">
      <alignment horizontal="right" vertical="center" indent="1"/>
      <protection locked="0"/>
    </xf>
    <xf numFmtId="3" fontId="10" fillId="24" borderId="10" xfId="0" applyNumberFormat="1" applyFont="1" applyFill="1" applyBorder="1" applyAlignment="1" applyProtection="1">
      <alignment horizontal="right" vertical="center" indent="1"/>
      <protection locked="0"/>
    </xf>
    <xf numFmtId="3" fontId="10" fillId="24" borderId="11" xfId="0" applyNumberFormat="1" applyFont="1" applyFill="1" applyBorder="1" applyAlignment="1" applyProtection="1">
      <alignment horizontal="right" vertical="center" indent="1"/>
      <protection locked="0"/>
    </xf>
    <xf numFmtId="3" fontId="10" fillId="24" borderId="12" xfId="0" applyNumberFormat="1" applyFont="1" applyFill="1" applyBorder="1" applyAlignment="1" applyProtection="1">
      <alignment horizontal="right" vertical="center" indent="1"/>
      <protection locked="0"/>
    </xf>
    <xf numFmtId="3" fontId="10" fillId="25" borderId="13" xfId="0" applyNumberFormat="1" applyFont="1" applyFill="1" applyBorder="1" applyAlignment="1" applyProtection="1">
      <alignment horizontal="right" vertical="center" indent="1"/>
    </xf>
    <xf numFmtId="0" fontId="10" fillId="24" borderId="10" xfId="0" applyFont="1" applyFill="1" applyBorder="1" applyAlignment="1" applyProtection="1">
      <alignment vertical="center" wrapText="1"/>
      <protection locked="0"/>
    </xf>
    <xf numFmtId="0" fontId="0" fillId="0" borderId="0" xfId="0" applyProtection="1"/>
    <xf numFmtId="0" fontId="10" fillId="24" borderId="11" xfId="0" applyFont="1" applyFill="1" applyBorder="1" applyAlignment="1" applyProtection="1">
      <alignment vertical="center" wrapText="1"/>
      <protection locked="0"/>
    </xf>
    <xf numFmtId="3" fontId="10" fillId="25" borderId="14" xfId="0" applyNumberFormat="1" applyFont="1" applyFill="1" applyBorder="1" applyAlignment="1" applyProtection="1">
      <alignment horizontal="right" vertical="center" indent="1"/>
    </xf>
    <xf numFmtId="49" fontId="6" fillId="24" borderId="15" xfId="0" applyNumberFormat="1" applyFont="1" applyFill="1" applyBorder="1" applyAlignment="1" applyProtection="1">
      <alignment horizontal="center" vertical="center" wrapText="1"/>
      <protection locked="0"/>
    </xf>
    <xf numFmtId="49" fontId="6" fillId="24" borderId="16" xfId="0" applyNumberFormat="1" applyFont="1" applyFill="1" applyBorder="1" applyAlignment="1" applyProtection="1">
      <alignment horizontal="center" vertical="center" wrapText="1"/>
      <protection locked="0"/>
    </xf>
    <xf numFmtId="3" fontId="6" fillId="24" borderId="17" xfId="0" applyNumberFormat="1" applyFont="1" applyFill="1" applyBorder="1" applyAlignment="1" applyProtection="1">
      <alignment horizontal="right" vertical="center" wrapText="1"/>
      <protection locked="0"/>
    </xf>
    <xf numFmtId="3" fontId="6" fillId="24" borderId="18" xfId="0" applyNumberFormat="1" applyFont="1" applyFill="1" applyBorder="1" applyAlignment="1" applyProtection="1">
      <alignment horizontal="right" vertical="center" wrapText="1"/>
      <protection locked="0"/>
    </xf>
    <xf numFmtId="49" fontId="6" fillId="24" borderId="19" xfId="0" applyNumberFormat="1" applyFont="1" applyFill="1" applyBorder="1" applyAlignment="1" applyProtection="1">
      <alignment horizontal="center" vertical="center" wrapText="1"/>
      <protection locked="0"/>
    </xf>
    <xf numFmtId="3" fontId="6" fillId="24" borderId="20" xfId="0" applyNumberFormat="1" applyFont="1" applyFill="1" applyBorder="1" applyAlignment="1" applyProtection="1">
      <alignment horizontal="right" vertical="center" wrapText="1"/>
      <protection locked="0"/>
    </xf>
    <xf numFmtId="0" fontId="5" fillId="0" borderId="0" xfId="0" applyFont="1" applyProtection="1"/>
    <xf numFmtId="0" fontId="10" fillId="0" borderId="0" xfId="0" applyFont="1" applyProtection="1"/>
    <xf numFmtId="0" fontId="9" fillId="0" borderId="0" xfId="0" applyFont="1" applyProtection="1"/>
    <xf numFmtId="0" fontId="4" fillId="26" borderId="0" xfId="0" applyFont="1" applyFill="1" applyBorder="1" applyAlignment="1" applyProtection="1">
      <alignment horizontal="right"/>
    </xf>
    <xf numFmtId="0" fontId="4" fillId="26" borderId="21" xfId="0" applyFont="1" applyFill="1" applyBorder="1" applyAlignment="1" applyProtection="1">
      <alignment horizontal="centerContinuous" wrapText="1"/>
    </xf>
    <xf numFmtId="0" fontId="3" fillId="26" borderId="22" xfId="0" applyFont="1" applyFill="1" applyBorder="1" applyAlignment="1" applyProtection="1">
      <alignment horizontal="right"/>
    </xf>
    <xf numFmtId="0" fontId="4" fillId="26" borderId="23" xfId="0" applyFont="1" applyFill="1" applyBorder="1" applyAlignment="1" applyProtection="1">
      <alignment horizontal="center" wrapText="1"/>
    </xf>
    <xf numFmtId="49" fontId="6" fillId="25" borderId="24" xfId="0" applyNumberFormat="1" applyFont="1" applyFill="1" applyBorder="1" applyAlignment="1" applyProtection="1">
      <alignment horizontal="center" vertical="center"/>
    </xf>
    <xf numFmtId="3" fontId="6" fillId="25" borderId="25" xfId="0" applyNumberFormat="1" applyFont="1" applyFill="1" applyBorder="1" applyAlignment="1" applyProtection="1">
      <alignment horizontal="right" vertical="center" indent="1"/>
    </xf>
    <xf numFmtId="0" fontId="5" fillId="0" borderId="0" xfId="0" applyFont="1" applyAlignment="1" applyProtection="1">
      <alignment wrapText="1"/>
    </xf>
    <xf numFmtId="49" fontId="6" fillId="25" borderId="14" xfId="0" applyNumberFormat="1" applyFont="1" applyFill="1" applyBorder="1" applyAlignment="1" applyProtection="1">
      <alignment horizontal="center" vertical="center"/>
    </xf>
    <xf numFmtId="3" fontId="6" fillId="25" borderId="14" xfId="0" applyNumberFormat="1" applyFont="1" applyFill="1" applyBorder="1" applyAlignment="1" applyProtection="1">
      <alignment horizontal="right" vertical="center" indent="1"/>
    </xf>
    <xf numFmtId="0" fontId="13" fillId="26" borderId="26" xfId="0" applyFont="1" applyFill="1" applyBorder="1" applyAlignment="1" applyProtection="1">
      <alignment vertical="top"/>
    </xf>
    <xf numFmtId="0" fontId="4" fillId="26" borderId="27" xfId="0" applyFont="1" applyFill="1" applyBorder="1" applyAlignment="1" applyProtection="1">
      <alignment horizontal="centerContinuous" wrapText="1"/>
    </xf>
    <xf numFmtId="0" fontId="4" fillId="26" borderId="28" xfId="0" applyFont="1" applyFill="1" applyBorder="1" applyAlignment="1" applyProtection="1">
      <alignment horizontal="right"/>
    </xf>
    <xf numFmtId="0" fontId="4" fillId="26" borderId="29" xfId="0" applyFont="1" applyFill="1" applyBorder="1" applyAlignment="1" applyProtection="1">
      <alignment horizontal="center" wrapText="1"/>
    </xf>
    <xf numFmtId="0" fontId="6" fillId="25" borderId="26" xfId="0" applyFont="1" applyFill="1" applyBorder="1" applyAlignment="1" applyProtection="1">
      <alignment vertical="center"/>
    </xf>
    <xf numFmtId="0" fontId="6" fillId="25" borderId="0" xfId="0" applyFont="1" applyFill="1" applyBorder="1" applyAlignment="1" applyProtection="1">
      <alignment vertical="center"/>
    </xf>
    <xf numFmtId="0" fontId="6" fillId="25" borderId="26" xfId="0" applyFont="1" applyFill="1" applyBorder="1" applyAlignment="1" applyProtection="1">
      <alignment vertical="center" wrapText="1"/>
    </xf>
    <xf numFmtId="10" fontId="6" fillId="24" borderId="10" xfId="0" applyNumberFormat="1" applyFont="1" applyFill="1" applyBorder="1" applyAlignment="1" applyProtection="1">
      <alignment horizontal="right" vertical="center" indent="1"/>
      <protection locked="0"/>
    </xf>
    <xf numFmtId="10" fontId="6" fillId="24" borderId="11" xfId="0" applyNumberFormat="1" applyFont="1" applyFill="1" applyBorder="1" applyAlignment="1" applyProtection="1">
      <alignment horizontal="right" vertical="center" indent="1"/>
      <protection locked="0"/>
    </xf>
    <xf numFmtId="10" fontId="6" fillId="24" borderId="12" xfId="0" applyNumberFormat="1" applyFont="1" applyFill="1" applyBorder="1" applyAlignment="1" applyProtection="1">
      <alignment horizontal="right" vertical="center" indent="1"/>
      <protection locked="0"/>
    </xf>
    <xf numFmtId="3" fontId="6" fillId="24" borderId="31" xfId="0" applyNumberFormat="1" applyFont="1" applyFill="1" applyBorder="1" applyAlignment="1" applyProtection="1">
      <alignment horizontal="right" vertical="center" indent="1"/>
      <protection locked="0"/>
    </xf>
    <xf numFmtId="3" fontId="6" fillId="24" borderId="32" xfId="0" applyNumberFormat="1" applyFont="1" applyFill="1" applyBorder="1" applyAlignment="1" applyProtection="1">
      <alignment horizontal="right" vertical="center" indent="1"/>
      <protection locked="0"/>
    </xf>
    <xf numFmtId="3" fontId="6" fillId="24" borderId="18" xfId="0" applyNumberFormat="1" applyFont="1" applyFill="1" applyBorder="1" applyAlignment="1" applyProtection="1">
      <alignment horizontal="right" vertical="center" indent="1"/>
      <protection locked="0"/>
    </xf>
    <xf numFmtId="3" fontId="6" fillId="24" borderId="20" xfId="0" applyNumberFormat="1" applyFont="1" applyFill="1" applyBorder="1" applyAlignment="1" applyProtection="1">
      <alignment horizontal="right" vertical="center" indent="1"/>
      <protection locked="0"/>
    </xf>
    <xf numFmtId="3" fontId="6" fillId="24" borderId="17" xfId="0" applyNumberFormat="1" applyFont="1" applyFill="1" applyBorder="1" applyAlignment="1" applyProtection="1">
      <alignment horizontal="right" vertical="center" indent="1"/>
      <protection locked="0"/>
    </xf>
    <xf numFmtId="3" fontId="6" fillId="24" borderId="16" xfId="0" applyNumberFormat="1" applyFont="1" applyFill="1" applyBorder="1" applyAlignment="1" applyProtection="1">
      <alignment horizontal="right" vertical="center" indent="1"/>
      <protection locked="0"/>
    </xf>
    <xf numFmtId="3" fontId="6" fillId="24" borderId="15" xfId="0" applyNumberFormat="1" applyFont="1" applyFill="1" applyBorder="1" applyAlignment="1" applyProtection="1">
      <alignment horizontal="right" vertical="center" indent="1"/>
      <protection locked="0"/>
    </xf>
    <xf numFmtId="3" fontId="6" fillId="24" borderId="19" xfId="0" applyNumberFormat="1" applyFont="1" applyFill="1" applyBorder="1" applyAlignment="1" applyProtection="1">
      <alignment horizontal="right" vertical="center" indent="1"/>
      <protection locked="0"/>
    </xf>
    <xf numFmtId="165" fontId="10" fillId="0" borderId="35"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vertical="center"/>
    </xf>
    <xf numFmtId="49" fontId="9" fillId="0" borderId="0" xfId="0" applyNumberFormat="1" applyFont="1" applyAlignment="1" applyProtection="1">
      <alignment vertical="center"/>
    </xf>
    <xf numFmtId="0" fontId="9" fillId="0" borderId="0" xfId="0" applyFont="1" applyAlignment="1" applyProtection="1">
      <alignment wrapText="1"/>
    </xf>
    <xf numFmtId="0" fontId="8" fillId="26" borderId="36" xfId="0" applyFont="1" applyFill="1" applyBorder="1" applyAlignment="1" applyProtection="1">
      <alignment horizontal="center"/>
    </xf>
    <xf numFmtId="0" fontId="8" fillId="26" borderId="37" xfId="0" applyFont="1" applyFill="1" applyBorder="1" applyAlignment="1" applyProtection="1">
      <alignment horizontal="center"/>
    </xf>
    <xf numFmtId="0" fontId="8" fillId="26" borderId="38" xfId="0" applyFont="1" applyFill="1" applyBorder="1" applyAlignment="1" applyProtection="1">
      <alignment horizontal="center"/>
    </xf>
    <xf numFmtId="0" fontId="8" fillId="26" borderId="38" xfId="0" applyFont="1" applyFill="1" applyBorder="1" applyAlignment="1" applyProtection="1">
      <alignment horizontal="center" wrapText="1"/>
    </xf>
    <xf numFmtId="0" fontId="8" fillId="26" borderId="39" xfId="0" applyFont="1" applyFill="1" applyBorder="1" applyAlignment="1" applyProtection="1">
      <alignment horizontal="center" wrapText="1"/>
    </xf>
    <xf numFmtId="0" fontId="10" fillId="25" borderId="0" xfId="0" applyFont="1" applyFill="1" applyBorder="1" applyAlignment="1" applyProtection="1">
      <alignment vertical="center"/>
    </xf>
    <xf numFmtId="0" fontId="10" fillId="25" borderId="40" xfId="0" applyFont="1" applyFill="1" applyBorder="1" applyAlignment="1" applyProtection="1">
      <alignment vertical="center"/>
    </xf>
    <xf numFmtId="3" fontId="6" fillId="25" borderId="41" xfId="0" applyNumberFormat="1" applyFont="1" applyFill="1" applyBorder="1" applyAlignment="1" applyProtection="1">
      <alignment horizontal="right" vertical="center" indent="1"/>
    </xf>
    <xf numFmtId="3" fontId="6" fillId="25" borderId="42" xfId="0" applyNumberFormat="1" applyFont="1" applyFill="1" applyBorder="1" applyAlignment="1" applyProtection="1">
      <alignment horizontal="right" vertical="center" indent="1"/>
    </xf>
    <xf numFmtId="3" fontId="6" fillId="25" borderId="43" xfId="0" applyNumberFormat="1" applyFont="1" applyFill="1" applyBorder="1" applyAlignment="1" applyProtection="1">
      <alignment horizontal="right" vertical="center" indent="1"/>
    </xf>
    <xf numFmtId="0" fontId="10" fillId="25" borderId="44" xfId="0" applyFont="1" applyFill="1" applyBorder="1" applyAlignment="1" applyProtection="1">
      <alignment vertical="center"/>
    </xf>
    <xf numFmtId="0" fontId="10" fillId="25" borderId="45" xfId="0" applyFont="1" applyFill="1" applyBorder="1" applyAlignment="1" applyProtection="1">
      <alignment vertical="center"/>
    </xf>
    <xf numFmtId="49" fontId="10" fillId="0" borderId="0" xfId="0" applyNumberFormat="1" applyFont="1" applyAlignment="1" applyProtection="1">
      <alignment vertical="center"/>
    </xf>
    <xf numFmtId="0" fontId="10"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8" fillId="26" borderId="46" xfId="0" applyFont="1" applyFill="1" applyBorder="1" applyAlignment="1" applyProtection="1">
      <alignment horizontal="center"/>
    </xf>
    <xf numFmtId="0" fontId="8" fillId="26" borderId="47" xfId="0" applyFont="1" applyFill="1" applyBorder="1" applyAlignment="1" applyProtection="1">
      <alignment horizontal="center"/>
    </xf>
    <xf numFmtId="0" fontId="8" fillId="26" borderId="47" xfId="0" applyFont="1" applyFill="1" applyBorder="1" applyAlignment="1" applyProtection="1">
      <alignment horizontal="center" wrapText="1"/>
    </xf>
    <xf numFmtId="0" fontId="8" fillId="26" borderId="48" xfId="0" applyFont="1" applyFill="1" applyBorder="1" applyAlignment="1" applyProtection="1">
      <alignment horizontal="center" wrapText="1"/>
    </xf>
    <xf numFmtId="3" fontId="6" fillId="25" borderId="50" xfId="0" applyNumberFormat="1" applyFont="1" applyFill="1" applyBorder="1" applyAlignment="1" applyProtection="1">
      <alignment horizontal="right" vertical="center" indent="1"/>
    </xf>
    <xf numFmtId="0" fontId="10" fillId="25" borderId="14" xfId="0" applyFont="1" applyFill="1" applyBorder="1" applyAlignment="1" applyProtection="1">
      <alignment vertical="center"/>
    </xf>
    <xf numFmtId="3" fontId="9" fillId="0" borderId="0" xfId="0" applyNumberFormat="1" applyFont="1" applyAlignment="1" applyProtection="1">
      <alignment horizontal="right" vertical="center" indent="1"/>
    </xf>
    <xf numFmtId="0" fontId="20" fillId="0" borderId="0" xfId="38" applyAlignment="1" applyProtection="1">
      <alignment horizontal="center"/>
    </xf>
    <xf numFmtId="0" fontId="20" fillId="0" borderId="0" xfId="38" applyProtection="1"/>
    <xf numFmtId="164" fontId="36" fillId="27" borderId="14" xfId="38" applyNumberFormat="1" applyFont="1" applyFill="1" applyBorder="1" applyProtection="1"/>
    <xf numFmtId="0" fontId="9" fillId="0" borderId="0" xfId="0" applyNumberFormat="1" applyFont="1" applyAlignment="1" applyProtection="1">
      <alignment vertical="center"/>
    </xf>
    <xf numFmtId="0" fontId="8" fillId="26" borderId="51" xfId="0" applyFont="1" applyFill="1" applyBorder="1" applyAlignment="1" applyProtection="1">
      <alignment horizontal="left"/>
    </xf>
    <xf numFmtId="0" fontId="8" fillId="26" borderId="21" xfId="0" applyFont="1" applyFill="1" applyBorder="1" applyAlignment="1" applyProtection="1">
      <alignment horizontal="left" vertical="center"/>
    </xf>
    <xf numFmtId="0" fontId="8" fillId="26" borderId="21" xfId="0" applyFont="1" applyFill="1" applyBorder="1" applyAlignment="1" applyProtection="1">
      <alignment horizontal="right"/>
    </xf>
    <xf numFmtId="0" fontId="8" fillId="26" borderId="21" xfId="0" applyFont="1" applyFill="1" applyBorder="1" applyAlignment="1" applyProtection="1">
      <alignment horizontal="center" wrapText="1"/>
    </xf>
    <xf numFmtId="0" fontId="4" fillId="26" borderId="21" xfId="0" applyFont="1" applyFill="1" applyBorder="1" applyAlignment="1" applyProtection="1">
      <alignment horizontal="center" wrapText="1"/>
    </xf>
    <xf numFmtId="0" fontId="4" fillId="26" borderId="27" xfId="0" applyFont="1" applyFill="1" applyBorder="1" applyAlignment="1" applyProtection="1">
      <alignment horizontal="center" wrapText="1"/>
    </xf>
    <xf numFmtId="0" fontId="8" fillId="26" borderId="51" xfId="0" applyFont="1" applyFill="1" applyBorder="1" applyAlignment="1" applyProtection="1">
      <alignment horizontal="center" wrapText="1"/>
    </xf>
    <xf numFmtId="0" fontId="8" fillId="26" borderId="27" xfId="0" applyFont="1" applyFill="1" applyBorder="1" applyAlignment="1" applyProtection="1">
      <alignment horizontal="center" wrapText="1"/>
    </xf>
    <xf numFmtId="0" fontId="8" fillId="26" borderId="52" xfId="0" applyFont="1" applyFill="1" applyBorder="1" applyAlignment="1" applyProtection="1">
      <alignment horizontal="center"/>
    </xf>
    <xf numFmtId="0" fontId="8" fillId="26" borderId="53" xfId="0" applyFont="1" applyFill="1" applyBorder="1" applyAlignment="1" applyProtection="1">
      <alignment horizontal="center"/>
    </xf>
    <xf numFmtId="0" fontId="4" fillId="26" borderId="53" xfId="0" applyFont="1" applyFill="1" applyBorder="1" applyAlignment="1" applyProtection="1">
      <alignment horizontal="center" wrapText="1"/>
    </xf>
    <xf numFmtId="0" fontId="4" fillId="26" borderId="54" xfId="0" applyFont="1" applyFill="1" applyBorder="1" applyAlignment="1" applyProtection="1">
      <alignment horizontal="center" wrapText="1"/>
    </xf>
    <xf numFmtId="0" fontId="5" fillId="0" borderId="0" xfId="0" applyNumberFormat="1" applyFont="1" applyProtection="1"/>
    <xf numFmtId="0" fontId="4" fillId="26" borderId="51" xfId="0" applyFont="1" applyFill="1" applyBorder="1" applyAlignment="1" applyProtection="1">
      <alignment horizontal="center" wrapText="1"/>
    </xf>
    <xf numFmtId="0" fontId="7" fillId="0" borderId="0" xfId="0" applyFont="1" applyProtection="1"/>
    <xf numFmtId="3" fontId="6" fillId="25" borderId="55" xfId="0" applyNumberFormat="1" applyFont="1" applyFill="1" applyBorder="1" applyAlignment="1" applyProtection="1">
      <alignment horizontal="right" vertical="center" indent="1"/>
    </xf>
    <xf numFmtId="0" fontId="6" fillId="24" borderId="56" xfId="0" applyNumberFormat="1" applyFont="1" applyFill="1" applyBorder="1" applyAlignment="1" applyProtection="1">
      <alignment horizontal="right" vertical="center" indent="1"/>
      <protection locked="0"/>
    </xf>
    <xf numFmtId="0" fontId="6" fillId="24" borderId="57" xfId="0" applyNumberFormat="1" applyFont="1" applyFill="1" applyBorder="1" applyAlignment="1" applyProtection="1">
      <alignment horizontal="right" vertical="center" indent="1"/>
      <protection locked="0"/>
    </xf>
    <xf numFmtId="0" fontId="6" fillId="25" borderId="58" xfId="0" applyFont="1" applyFill="1" applyBorder="1" applyAlignment="1" applyProtection="1">
      <alignment vertical="center" wrapText="1"/>
    </xf>
    <xf numFmtId="49" fontId="6" fillId="25" borderId="15" xfId="0" applyNumberFormat="1" applyFont="1" applyFill="1" applyBorder="1" applyAlignment="1" applyProtection="1">
      <alignment horizontal="center" vertical="center"/>
    </xf>
    <xf numFmtId="3" fontId="6" fillId="25" borderId="18" xfId="0" applyNumberFormat="1" applyFont="1" applyFill="1" applyBorder="1" applyAlignment="1" applyProtection="1">
      <alignment horizontal="right" vertical="center" indent="1"/>
    </xf>
    <xf numFmtId="49" fontId="6" fillId="25" borderId="59" xfId="0" applyNumberFormat="1" applyFont="1" applyFill="1" applyBorder="1" applyAlignment="1" applyProtection="1">
      <alignment horizontal="center" vertical="center"/>
    </xf>
    <xf numFmtId="3" fontId="6" fillId="25" borderId="60" xfId="0" applyNumberFormat="1" applyFont="1" applyFill="1" applyBorder="1" applyAlignment="1" applyProtection="1">
      <alignment horizontal="right" vertical="center" indent="1"/>
    </xf>
    <xf numFmtId="0" fontId="8" fillId="0" borderId="0" xfId="0" applyFont="1" applyFill="1" applyBorder="1" applyAlignment="1" applyProtection="1">
      <alignment vertical="center"/>
    </xf>
    <xf numFmtId="49" fontId="8" fillId="24" borderId="0" xfId="0" applyNumberFormat="1" applyFont="1" applyFill="1" applyBorder="1" applyAlignment="1" applyProtection="1">
      <alignment vertical="center"/>
    </xf>
    <xf numFmtId="49" fontId="8" fillId="0" borderId="0" xfId="0" applyNumberFormat="1" applyFont="1" applyFill="1" applyBorder="1" applyAlignment="1" applyProtection="1">
      <alignment vertical="center"/>
    </xf>
    <xf numFmtId="49" fontId="8" fillId="0" borderId="0" xfId="0" applyNumberFormat="1" applyFont="1" applyBorder="1" applyAlignment="1" applyProtection="1">
      <alignment vertical="center"/>
    </xf>
    <xf numFmtId="49" fontId="10" fillId="0" borderId="0" xfId="0" applyNumberFormat="1" applyFont="1" applyBorder="1" applyAlignment="1" applyProtection="1">
      <alignment vertical="center"/>
    </xf>
    <xf numFmtId="0" fontId="10" fillId="25" borderId="26" xfId="0" applyFont="1" applyFill="1" applyBorder="1" applyAlignment="1" applyProtection="1">
      <alignment vertical="center"/>
    </xf>
    <xf numFmtId="0" fontId="10" fillId="25" borderId="61" xfId="0" applyFont="1" applyFill="1" applyBorder="1" applyAlignment="1" applyProtection="1">
      <alignment vertical="center"/>
    </xf>
    <xf numFmtId="0" fontId="12" fillId="25" borderId="26" xfId="0" applyFont="1" applyFill="1" applyBorder="1" applyAlignment="1" applyProtection="1">
      <alignment vertical="center" wrapText="1"/>
    </xf>
    <xf numFmtId="0" fontId="10" fillId="24" borderId="26" xfId="0" applyNumberFormat="1" applyFont="1" applyFill="1" applyBorder="1" applyAlignment="1" applyProtection="1">
      <alignment horizontal="left" vertical="center" wrapText="1"/>
    </xf>
    <xf numFmtId="0" fontId="10" fillId="24" borderId="0" xfId="0" applyNumberFormat="1" applyFont="1" applyFill="1" applyBorder="1" applyAlignment="1" applyProtection="1">
      <alignment horizontal="left" vertical="center" wrapText="1"/>
    </xf>
    <xf numFmtId="3" fontId="10" fillId="24" borderId="0" xfId="0" applyNumberFormat="1" applyFont="1" applyFill="1" applyBorder="1" applyAlignment="1" applyProtection="1">
      <alignment horizontal="right" vertical="center" indent="1"/>
    </xf>
    <xf numFmtId="0" fontId="10" fillId="24" borderId="0" xfId="0" applyFont="1" applyFill="1" applyProtection="1"/>
    <xf numFmtId="3" fontId="10" fillId="24" borderId="0" xfId="0" applyNumberFormat="1" applyFont="1" applyFill="1" applyProtection="1"/>
    <xf numFmtId="3" fontId="10" fillId="25" borderId="62" xfId="0" applyNumberFormat="1" applyFont="1" applyFill="1" applyBorder="1" applyAlignment="1" applyProtection="1">
      <alignment horizontal="right" vertical="center" indent="1"/>
    </xf>
    <xf numFmtId="3" fontId="10" fillId="25" borderId="63" xfId="0" applyNumberFormat="1" applyFont="1" applyFill="1" applyBorder="1" applyAlignment="1" applyProtection="1">
      <alignment horizontal="right" vertical="center" indent="1"/>
    </xf>
    <xf numFmtId="3" fontId="10" fillId="25" borderId="10" xfId="0" applyNumberFormat="1" applyFont="1" applyFill="1" applyBorder="1" applyAlignment="1" applyProtection="1">
      <alignment horizontal="right" vertical="center" indent="1"/>
    </xf>
    <xf numFmtId="3" fontId="10" fillId="25" borderId="18" xfId="0" applyNumberFormat="1" applyFont="1" applyFill="1" applyBorder="1" applyAlignment="1" applyProtection="1">
      <alignment horizontal="right" vertical="center" indent="1"/>
    </xf>
    <xf numFmtId="3" fontId="10" fillId="25" borderId="64" xfId="0" applyNumberFormat="1" applyFont="1" applyFill="1" applyBorder="1" applyAlignment="1" applyProtection="1">
      <alignment horizontal="right" vertical="center" indent="1"/>
    </xf>
    <xf numFmtId="3" fontId="10" fillId="25" borderId="65" xfId="0" applyNumberFormat="1" applyFont="1" applyFill="1" applyBorder="1" applyAlignment="1" applyProtection="1">
      <alignment horizontal="right" vertical="center" indent="1"/>
    </xf>
    <xf numFmtId="3" fontId="10" fillId="25" borderId="66" xfId="0" applyNumberFormat="1" applyFont="1" applyFill="1" applyBorder="1" applyAlignment="1" applyProtection="1">
      <alignment horizontal="right" vertical="center" indent="1"/>
    </xf>
    <xf numFmtId="3" fontId="10" fillId="25" borderId="30" xfId="0" applyNumberFormat="1" applyFont="1" applyFill="1" applyBorder="1" applyAlignment="1" applyProtection="1">
      <alignment horizontal="right" vertical="center" indent="1"/>
    </xf>
    <xf numFmtId="3" fontId="10" fillId="25" borderId="67" xfId="0" applyNumberFormat="1" applyFont="1" applyFill="1" applyBorder="1" applyAlignment="1" applyProtection="1">
      <alignment horizontal="right" vertical="center" indent="1"/>
    </xf>
    <xf numFmtId="3" fontId="10" fillId="24" borderId="62" xfId="0" applyNumberFormat="1" applyFont="1" applyFill="1" applyBorder="1" applyAlignment="1" applyProtection="1">
      <alignment horizontal="right" vertical="center" indent="1"/>
      <protection locked="0"/>
    </xf>
    <xf numFmtId="3" fontId="10" fillId="24" borderId="64" xfId="0" applyNumberFormat="1" applyFont="1" applyFill="1" applyBorder="1" applyAlignment="1" applyProtection="1">
      <alignment horizontal="right" vertical="center" indent="1"/>
      <protection locked="0"/>
    </xf>
    <xf numFmtId="0" fontId="12" fillId="25" borderId="0" xfId="0" applyFont="1" applyFill="1" applyBorder="1" applyAlignment="1" applyProtection="1">
      <alignment vertical="center" wrapText="1"/>
    </xf>
    <xf numFmtId="3" fontId="10" fillId="28" borderId="10" xfId="0" applyNumberFormat="1" applyFont="1" applyFill="1" applyBorder="1" applyAlignment="1" applyProtection="1">
      <alignment horizontal="right" vertical="center" indent="1"/>
    </xf>
    <xf numFmtId="49" fontId="5" fillId="24" borderId="30" xfId="0" applyNumberFormat="1" applyFont="1" applyFill="1" applyBorder="1" applyAlignment="1" applyProtection="1">
      <alignment horizontal="left" vertical="center" wrapText="1"/>
      <protection locked="0"/>
    </xf>
    <xf numFmtId="49" fontId="5" fillId="24" borderId="18" xfId="0" applyNumberFormat="1" applyFont="1" applyFill="1" applyBorder="1" applyAlignment="1" applyProtection="1">
      <alignment horizontal="left" vertical="center" wrapText="1"/>
      <protection locked="0"/>
    </xf>
    <xf numFmtId="49" fontId="5" fillId="24" borderId="17" xfId="0" applyNumberFormat="1" applyFont="1" applyFill="1" applyBorder="1" applyAlignment="1" applyProtection="1">
      <alignment horizontal="left" vertical="center" wrapText="1"/>
      <protection locked="0"/>
    </xf>
    <xf numFmtId="49" fontId="5" fillId="24" borderId="20" xfId="0" applyNumberFormat="1" applyFont="1" applyFill="1" applyBorder="1" applyAlignment="1" applyProtection="1">
      <alignment horizontal="left" vertical="center" wrapText="1"/>
      <protection locked="0"/>
    </xf>
    <xf numFmtId="0" fontId="20" fillId="25" borderId="68" xfId="38" applyFill="1" applyBorder="1" applyAlignment="1" applyProtection="1">
      <alignment horizontal="center" wrapText="1"/>
    </xf>
    <xf numFmtId="0" fontId="20" fillId="25" borderId="62" xfId="38" applyFill="1" applyBorder="1" applyAlignment="1" applyProtection="1">
      <alignment horizontal="center" wrapText="1"/>
    </xf>
    <xf numFmtId="164" fontId="20" fillId="27" borderId="62" xfId="38" applyNumberFormat="1" applyFill="1" applyBorder="1" applyAlignment="1" applyProtection="1">
      <alignment wrapText="1"/>
    </xf>
    <xf numFmtId="164" fontId="20" fillId="0" borderId="63" xfId="38" applyNumberFormat="1" applyFill="1" applyBorder="1" applyAlignment="1" applyProtection="1">
      <alignment horizontal="center" wrapText="1"/>
      <protection locked="0"/>
    </xf>
    <xf numFmtId="0" fontId="20" fillId="25" borderId="15" xfId="38" applyFill="1" applyBorder="1" applyAlignment="1" applyProtection="1">
      <alignment horizontal="center" wrapText="1"/>
    </xf>
    <xf numFmtId="0" fontId="20" fillId="25" borderId="10" xfId="38" applyFill="1" applyBorder="1" applyAlignment="1" applyProtection="1">
      <alignment horizontal="center" wrapText="1"/>
    </xf>
    <xf numFmtId="164" fontId="20" fillId="0" borderId="10" xfId="38" applyNumberFormat="1" applyFont="1" applyFill="1" applyBorder="1" applyAlignment="1" applyProtection="1">
      <alignment horizontal="left" wrapText="1"/>
      <protection locked="0"/>
    </xf>
    <xf numFmtId="164" fontId="20" fillId="27" borderId="10" xfId="38" applyNumberFormat="1" applyFill="1" applyBorder="1" applyAlignment="1" applyProtection="1">
      <alignment wrapText="1"/>
    </xf>
    <xf numFmtId="164" fontId="20" fillId="0" borderId="18" xfId="38" applyNumberFormat="1" applyFont="1" applyFill="1" applyBorder="1" applyAlignment="1" applyProtection="1">
      <alignment horizontal="center" wrapText="1"/>
      <protection locked="0"/>
    </xf>
    <xf numFmtId="164" fontId="20" fillId="0" borderId="10" xfId="38" applyNumberFormat="1" applyFont="1" applyFill="1" applyBorder="1" applyAlignment="1" applyProtection="1">
      <alignment wrapText="1"/>
      <protection locked="0"/>
    </xf>
    <xf numFmtId="0" fontId="20" fillId="25" borderId="33" xfId="38" applyFill="1" applyBorder="1" applyAlignment="1" applyProtection="1">
      <alignment horizontal="center" wrapText="1"/>
    </xf>
    <xf numFmtId="0" fontId="20" fillId="25" borderId="34" xfId="38" applyFill="1" applyBorder="1" applyAlignment="1" applyProtection="1">
      <alignment horizontal="center" wrapText="1"/>
    </xf>
    <xf numFmtId="164" fontId="20" fillId="27" borderId="34" xfId="38" applyNumberFormat="1" applyFill="1" applyBorder="1" applyAlignment="1" applyProtection="1">
      <alignment wrapText="1"/>
    </xf>
    <xf numFmtId="164" fontId="20" fillId="0" borderId="69" xfId="38" applyNumberFormat="1" applyFont="1" applyFill="1" applyBorder="1" applyAlignment="1" applyProtection="1">
      <alignment horizontal="center" wrapText="1"/>
      <protection locked="0"/>
    </xf>
    <xf numFmtId="164" fontId="20" fillId="0" borderId="62" xfId="38" applyNumberFormat="1" applyFont="1" applyBorder="1" applyAlignment="1" applyProtection="1">
      <alignment wrapText="1"/>
      <protection locked="0"/>
    </xf>
    <xf numFmtId="164" fontId="20" fillId="0" borderId="63" xfId="38" applyNumberFormat="1" applyBorder="1" applyAlignment="1" applyProtection="1">
      <alignment horizontal="center" wrapText="1"/>
      <protection locked="0"/>
    </xf>
    <xf numFmtId="164" fontId="20" fillId="0" borderId="18" xfId="38" applyNumberFormat="1" applyBorder="1" applyAlignment="1" applyProtection="1">
      <alignment horizontal="center" wrapText="1"/>
      <protection locked="0"/>
    </xf>
    <xf numFmtId="164" fontId="20" fillId="0" borderId="10" xfId="38" applyNumberFormat="1" applyFont="1" applyBorder="1" applyAlignment="1" applyProtection="1">
      <alignment wrapText="1"/>
      <protection locked="0"/>
    </xf>
    <xf numFmtId="0" fontId="20" fillId="25" borderId="70" xfId="38" applyFill="1" applyBorder="1" applyAlignment="1" applyProtection="1">
      <alignment horizontal="center" wrapText="1"/>
    </xf>
    <xf numFmtId="0" fontId="20" fillId="25" borderId="64" xfId="38" applyFill="1" applyBorder="1" applyAlignment="1" applyProtection="1">
      <alignment horizontal="center" wrapText="1"/>
    </xf>
    <xf numFmtId="164" fontId="20" fillId="0" borderId="64" xfId="38" applyNumberFormat="1" applyFont="1" applyBorder="1" applyAlignment="1" applyProtection="1">
      <alignment wrapText="1"/>
      <protection locked="0"/>
    </xf>
    <xf numFmtId="164" fontId="20" fillId="0" borderId="65" xfId="38" applyNumberFormat="1" applyBorder="1" applyAlignment="1" applyProtection="1">
      <alignment horizontal="center" wrapText="1"/>
      <protection locked="0"/>
    </xf>
    <xf numFmtId="0" fontId="20" fillId="0" borderId="68" xfId="38" applyBorder="1" applyAlignment="1" applyProtection="1">
      <alignment horizontal="center" wrapText="1"/>
      <protection locked="0"/>
    </xf>
    <xf numFmtId="0" fontId="20" fillId="0" borderId="62" xfId="38" applyBorder="1" applyAlignment="1" applyProtection="1">
      <alignment horizontal="center" wrapText="1"/>
      <protection locked="0"/>
    </xf>
    <xf numFmtId="164" fontId="20" fillId="0" borderId="62" xfId="38" applyNumberFormat="1" applyFont="1" applyFill="1" applyBorder="1" applyAlignment="1" applyProtection="1">
      <alignment horizontal="left" wrapText="1"/>
      <protection locked="0"/>
    </xf>
    <xf numFmtId="0" fontId="20" fillId="0" borderId="15" xfId="38" applyBorder="1" applyAlignment="1" applyProtection="1">
      <alignment horizontal="center" wrapText="1"/>
      <protection locked="0"/>
    </xf>
    <xf numFmtId="0" fontId="20" fillId="0" borderId="10" xfId="38" applyBorder="1" applyAlignment="1" applyProtection="1">
      <alignment horizontal="center" wrapText="1"/>
      <protection locked="0"/>
    </xf>
    <xf numFmtId="164" fontId="20" fillId="0" borderId="10" xfId="38" applyNumberFormat="1" applyBorder="1" applyAlignment="1" applyProtection="1">
      <alignment wrapText="1"/>
      <protection locked="0"/>
    </xf>
    <xf numFmtId="0" fontId="20" fillId="0" borderId="70" xfId="38" applyBorder="1" applyAlignment="1" applyProtection="1">
      <alignment horizontal="center" wrapText="1"/>
      <protection locked="0"/>
    </xf>
    <xf numFmtId="0" fontId="20" fillId="0" borderId="64" xfId="38" applyBorder="1" applyAlignment="1" applyProtection="1">
      <alignment horizontal="center" wrapText="1"/>
      <protection locked="0"/>
    </xf>
    <xf numFmtId="164" fontId="20" fillId="0" borderId="64" xfId="38" applyNumberFormat="1" applyBorder="1" applyAlignment="1" applyProtection="1">
      <alignment wrapText="1"/>
      <protection locked="0"/>
    </xf>
    <xf numFmtId="0" fontId="9" fillId="0" borderId="0" xfId="0" applyFont="1" applyAlignment="1" applyProtection="1">
      <alignment vertical="center"/>
    </xf>
    <xf numFmtId="0" fontId="10" fillId="0" borderId="0" xfId="0" applyFont="1" applyAlignment="1" applyProtection="1">
      <alignment vertical="center"/>
    </xf>
    <xf numFmtId="0" fontId="8" fillId="26" borderId="72" xfId="0" applyFont="1" applyFill="1" applyBorder="1" applyAlignment="1" applyProtection="1">
      <alignment vertical="top"/>
    </xf>
    <xf numFmtId="0" fontId="8" fillId="26" borderId="73" xfId="0" applyFont="1" applyFill="1" applyBorder="1" applyAlignment="1" applyProtection="1">
      <alignment horizontal="left"/>
    </xf>
    <xf numFmtId="0" fontId="8" fillId="26" borderId="74" xfId="0" applyFont="1" applyFill="1" applyBorder="1" applyAlignment="1" applyProtection="1">
      <alignment horizontal="center" wrapText="1"/>
    </xf>
    <xf numFmtId="0" fontId="8" fillId="26" borderId="75" xfId="0" applyFont="1" applyFill="1" applyBorder="1" applyAlignment="1" applyProtection="1">
      <alignment horizontal="center" wrapText="1"/>
    </xf>
    <xf numFmtId="0" fontId="8" fillId="26" borderId="76" xfId="0" applyFont="1" applyFill="1" applyBorder="1" applyAlignment="1" applyProtection="1">
      <alignment horizontal="center" wrapText="1"/>
    </xf>
    <xf numFmtId="3" fontId="43" fillId="0" borderId="62" xfId="38" applyNumberFormat="1" applyFont="1" applyFill="1" applyBorder="1" applyAlignment="1" applyProtection="1">
      <alignment wrapText="1"/>
      <protection locked="0"/>
    </xf>
    <xf numFmtId="3" fontId="43" fillId="0" borderId="10" xfId="38" applyNumberFormat="1" applyFont="1" applyFill="1" applyBorder="1" applyAlignment="1" applyProtection="1">
      <alignment wrapText="1"/>
      <protection locked="0"/>
    </xf>
    <xf numFmtId="3" fontId="43" fillId="0" borderId="64" xfId="38" applyNumberFormat="1" applyFont="1" applyFill="1" applyBorder="1" applyAlignment="1" applyProtection="1">
      <alignment wrapText="1"/>
      <protection locked="0"/>
    </xf>
    <xf numFmtId="3" fontId="43" fillId="24" borderId="62" xfId="38" applyNumberFormat="1" applyFont="1" applyFill="1" applyBorder="1" applyAlignment="1" applyProtection="1">
      <alignment wrapText="1"/>
      <protection locked="0"/>
    </xf>
    <xf numFmtId="3" fontId="43" fillId="24" borderId="10" xfId="38" applyNumberFormat="1" applyFont="1" applyFill="1" applyBorder="1" applyAlignment="1" applyProtection="1">
      <alignment wrapText="1"/>
      <protection locked="0"/>
    </xf>
    <xf numFmtId="3" fontId="43" fillId="24" borderId="64" xfId="38" applyNumberFormat="1" applyFont="1" applyFill="1" applyBorder="1" applyAlignment="1" applyProtection="1">
      <alignment wrapText="1"/>
      <protection locked="0"/>
    </xf>
    <xf numFmtId="0" fontId="20" fillId="0" borderId="62" xfId="38" applyNumberFormat="1" applyFont="1" applyFill="1" applyBorder="1" applyAlignment="1" applyProtection="1">
      <alignment wrapText="1"/>
      <protection locked="0"/>
    </xf>
    <xf numFmtId="0" fontId="20" fillId="0" borderId="10" xfId="38" applyNumberFormat="1" applyFont="1" applyFill="1" applyBorder="1" applyAlignment="1" applyProtection="1">
      <alignment horizontal="left" wrapText="1"/>
      <protection locked="0"/>
    </xf>
    <xf numFmtId="0" fontId="20" fillId="0" borderId="10" xfId="38" applyNumberFormat="1" applyFont="1" applyFill="1" applyBorder="1" applyAlignment="1" applyProtection="1">
      <alignment wrapText="1"/>
      <protection locked="0"/>
    </xf>
    <xf numFmtId="0" fontId="20" fillId="0" borderId="34" xfId="38" applyNumberFormat="1" applyFont="1" applyFill="1" applyBorder="1" applyAlignment="1" applyProtection="1">
      <alignment wrapText="1"/>
      <protection locked="0"/>
    </xf>
    <xf numFmtId="3" fontId="6" fillId="25" borderId="17" xfId="0" applyNumberFormat="1" applyFont="1" applyFill="1" applyBorder="1" applyAlignment="1" applyProtection="1">
      <alignment horizontal="right" vertical="center" indent="1"/>
    </xf>
    <xf numFmtId="164" fontId="20" fillId="27" borderId="14" xfId="38" applyNumberFormat="1" applyFill="1" applyBorder="1" applyAlignment="1" applyProtection="1">
      <alignment wrapText="1"/>
    </xf>
    <xf numFmtId="164" fontId="20" fillId="27" borderId="43" xfId="38" applyNumberFormat="1" applyFill="1" applyBorder="1" applyAlignment="1" applyProtection="1">
      <alignment wrapText="1"/>
    </xf>
    <xf numFmtId="3" fontId="6" fillId="25" borderId="35" xfId="0" applyNumberFormat="1" applyFont="1" applyFill="1" applyBorder="1" applyAlignment="1" applyProtection="1">
      <alignment horizontal="right" vertical="center" indent="1"/>
    </xf>
    <xf numFmtId="3" fontId="6" fillId="25" borderId="77" xfId="0" applyNumberFormat="1" applyFont="1" applyFill="1" applyBorder="1" applyAlignment="1" applyProtection="1">
      <alignment horizontal="right" vertical="center" indent="1"/>
    </xf>
    <xf numFmtId="3" fontId="6" fillId="25" borderId="78" xfId="0" applyNumberFormat="1" applyFont="1" applyFill="1" applyBorder="1" applyAlignment="1" applyProtection="1">
      <alignment horizontal="right" vertical="center" indent="1"/>
    </xf>
    <xf numFmtId="3" fontId="6" fillId="25" borderId="79" xfId="0" applyNumberFormat="1" applyFont="1" applyFill="1" applyBorder="1" applyAlignment="1" applyProtection="1">
      <alignment horizontal="right" vertical="center" indent="1"/>
    </xf>
    <xf numFmtId="3" fontId="6" fillId="25" borderId="69" xfId="0" applyNumberFormat="1" applyFont="1" applyFill="1" applyBorder="1" applyAlignment="1" applyProtection="1">
      <alignment horizontal="right" vertical="center" indent="1"/>
    </xf>
    <xf numFmtId="49" fontId="6" fillId="25" borderId="30" xfId="0" applyNumberFormat="1" applyFont="1" applyFill="1" applyBorder="1" applyAlignment="1" applyProtection="1">
      <alignment horizontal="center" vertical="center"/>
    </xf>
    <xf numFmtId="0" fontId="41" fillId="29" borderId="38" xfId="38" applyFont="1" applyFill="1" applyBorder="1" applyAlignment="1" applyProtection="1">
      <alignment horizontal="center" vertical="center"/>
    </xf>
    <xf numFmtId="0" fontId="41" fillId="29" borderId="38" xfId="38" applyFont="1" applyFill="1" applyBorder="1" applyAlignment="1" applyProtection="1">
      <alignment horizontal="center" vertical="center" wrapText="1"/>
    </xf>
    <xf numFmtId="0" fontId="41" fillId="29" borderId="80" xfId="38" applyFont="1" applyFill="1" applyBorder="1" applyAlignment="1" applyProtection="1">
      <alignment horizontal="center" vertical="center" wrapText="1"/>
    </xf>
    <xf numFmtId="3" fontId="6" fillId="25" borderId="14" xfId="38" applyNumberFormat="1" applyFont="1" applyFill="1" applyBorder="1" applyAlignment="1" applyProtection="1"/>
    <xf numFmtId="0" fontId="10" fillId="0" borderId="8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41" fillId="0" borderId="0" xfId="38" applyFont="1" applyFill="1" applyBorder="1" applyAlignment="1" applyProtection="1">
      <alignment horizontal="center" vertical="center"/>
    </xf>
    <xf numFmtId="0" fontId="41" fillId="0" borderId="0" xfId="38" applyFont="1" applyFill="1" applyBorder="1" applyAlignment="1" applyProtection="1">
      <alignment horizontal="center" vertical="center" wrapText="1"/>
    </xf>
    <xf numFmtId="0" fontId="41" fillId="29" borderId="82" xfId="38" applyFont="1" applyFill="1" applyBorder="1" applyAlignment="1" applyProtection="1">
      <alignment horizontal="center" vertical="center"/>
    </xf>
    <xf numFmtId="0" fontId="38" fillId="26" borderId="83" xfId="0" applyFont="1" applyFill="1" applyBorder="1" applyAlignment="1" applyProtection="1">
      <protection locked="0"/>
    </xf>
    <xf numFmtId="0" fontId="38" fillId="26" borderId="13" xfId="0" applyFont="1" applyFill="1" applyBorder="1" applyAlignment="1" applyProtection="1">
      <protection locked="0"/>
    </xf>
    <xf numFmtId="0" fontId="38" fillId="26" borderId="84" xfId="0" applyFont="1" applyFill="1" applyBorder="1" applyAlignment="1" applyProtection="1">
      <protection locked="0"/>
    </xf>
    <xf numFmtId="0" fontId="38" fillId="26" borderId="72" xfId="0" applyFont="1" applyFill="1" applyBorder="1" applyAlignment="1" applyProtection="1">
      <protection locked="0"/>
    </xf>
    <xf numFmtId="0" fontId="38" fillId="26" borderId="84" xfId="0" applyFont="1" applyFill="1" applyBorder="1" applyProtection="1">
      <protection locked="0"/>
    </xf>
    <xf numFmtId="0" fontId="45" fillId="0" borderId="0" xfId="0" applyFont="1" applyBorder="1" applyProtection="1"/>
    <xf numFmtId="0" fontId="38" fillId="26" borderId="72" xfId="0" applyFont="1" applyFill="1" applyBorder="1" applyProtection="1">
      <protection locked="0"/>
    </xf>
    <xf numFmtId="0" fontId="11" fillId="0" borderId="77" xfId="34" applyFill="1" applyBorder="1" applyAlignment="1" applyProtection="1">
      <alignment horizontal="left" vertical="center" wrapText="1"/>
      <protection locked="0"/>
    </xf>
    <xf numFmtId="3" fontId="6" fillId="25" borderId="85" xfId="0" applyNumberFormat="1" applyFont="1" applyFill="1" applyBorder="1" applyAlignment="1" applyProtection="1">
      <alignment horizontal="right" vertical="center" indent="1"/>
    </xf>
    <xf numFmtId="3" fontId="6" fillId="25" borderId="131" xfId="0" applyNumberFormat="1" applyFont="1" applyFill="1" applyBorder="1" applyAlignment="1" applyProtection="1">
      <alignment horizontal="right" vertical="center" indent="1"/>
    </xf>
    <xf numFmtId="0" fontId="10" fillId="25" borderId="61" xfId="0" applyFont="1" applyFill="1" applyBorder="1" applyAlignment="1" applyProtection="1">
      <alignment vertical="center"/>
    </xf>
    <xf numFmtId="3" fontId="6" fillId="24" borderId="10" xfId="0" applyNumberFormat="1" applyFont="1" applyFill="1" applyBorder="1" applyAlignment="1" applyProtection="1">
      <alignment horizontal="right" vertical="center" indent="1"/>
    </xf>
    <xf numFmtId="0" fontId="5" fillId="0" borderId="132" xfId="0" applyFont="1" applyBorder="1" applyAlignment="1" applyProtection="1">
      <alignment wrapText="1"/>
    </xf>
    <xf numFmtId="0" fontId="5" fillId="0" borderId="18" xfId="0" applyFont="1" applyBorder="1" applyAlignment="1" applyProtection="1">
      <alignment wrapText="1"/>
    </xf>
    <xf numFmtId="0" fontId="5" fillId="0" borderId="15" xfId="0" applyFont="1" applyBorder="1" applyAlignment="1" applyProtection="1">
      <alignment wrapText="1"/>
    </xf>
    <xf numFmtId="0" fontId="5" fillId="0" borderId="60" xfId="0" applyFont="1" applyBorder="1" applyAlignment="1" applyProtection="1">
      <alignment wrapText="1"/>
    </xf>
    <xf numFmtId="3" fontId="6" fillId="0" borderId="0" xfId="0" applyNumberFormat="1" applyFont="1" applyProtection="1"/>
    <xf numFmtId="0" fontId="9" fillId="30" borderId="83" xfId="0" applyFont="1" applyFill="1" applyBorder="1" applyAlignment="1" applyProtection="1">
      <alignment wrapText="1"/>
      <protection locked="0"/>
    </xf>
    <xf numFmtId="0" fontId="9" fillId="30" borderId="13" xfId="0" applyFont="1" applyFill="1" applyBorder="1" applyAlignment="1" applyProtection="1">
      <alignment wrapText="1"/>
      <protection locked="0"/>
    </xf>
    <xf numFmtId="0" fontId="34" fillId="26" borderId="87" xfId="0" applyFont="1" applyFill="1" applyBorder="1" applyAlignment="1" applyProtection="1">
      <alignment horizontal="center" wrapText="1"/>
      <protection locked="0"/>
    </xf>
    <xf numFmtId="0" fontId="34" fillId="26" borderId="88" xfId="0" applyFont="1" applyFill="1" applyBorder="1" applyAlignment="1" applyProtection="1">
      <alignment horizontal="center" wrapText="1"/>
      <protection locked="0"/>
    </xf>
    <xf numFmtId="0" fontId="34" fillId="26" borderId="89" xfId="0" applyFont="1" applyFill="1" applyBorder="1" applyAlignment="1" applyProtection="1">
      <alignment horizontal="center" wrapText="1"/>
      <protection locked="0"/>
    </xf>
    <xf numFmtId="0" fontId="9" fillId="30" borderId="13" xfId="0" applyFont="1" applyFill="1" applyBorder="1" applyAlignment="1" applyProtection="1">
      <alignment vertical="top" wrapText="1"/>
      <protection locked="0"/>
    </xf>
    <xf numFmtId="0" fontId="9" fillId="30" borderId="83" xfId="0" applyFont="1" applyFill="1" applyBorder="1" applyAlignment="1" applyProtection="1">
      <alignment vertical="top" wrapText="1"/>
      <protection locked="0"/>
    </xf>
    <xf numFmtId="0" fontId="34" fillId="26" borderId="0" xfId="0" applyFont="1" applyFill="1" applyBorder="1" applyAlignment="1" applyProtection="1">
      <alignment horizontal="center"/>
    </xf>
    <xf numFmtId="0" fontId="34" fillId="26" borderId="95" xfId="0" applyFont="1" applyFill="1" applyBorder="1" applyAlignment="1" applyProtection="1">
      <alignment horizontal="center"/>
    </xf>
    <xf numFmtId="0" fontId="34" fillId="26" borderId="87" xfId="0" applyFont="1" applyFill="1" applyBorder="1" applyAlignment="1" applyProtection="1">
      <alignment horizontal="center"/>
      <protection locked="0"/>
    </xf>
    <xf numFmtId="0" fontId="34" fillId="26" borderId="0" xfId="0" applyFont="1" applyFill="1" applyBorder="1" applyAlignment="1" applyProtection="1">
      <alignment horizontal="center"/>
      <protection locked="0"/>
    </xf>
    <xf numFmtId="0" fontId="34" fillId="26" borderId="95" xfId="0" applyFont="1" applyFill="1" applyBorder="1" applyAlignment="1" applyProtection="1">
      <alignment horizontal="center"/>
      <protection locked="0"/>
    </xf>
    <xf numFmtId="0" fontId="8" fillId="26" borderId="90" xfId="0" applyFont="1" applyFill="1" applyBorder="1" applyAlignment="1" applyProtection="1">
      <alignment vertical="center"/>
    </xf>
    <xf numFmtId="0" fontId="8" fillId="26" borderId="91" xfId="0" applyFont="1" applyFill="1" applyBorder="1" applyAlignment="1" applyProtection="1">
      <alignment vertical="center"/>
    </xf>
    <xf numFmtId="0" fontId="44" fillId="30" borderId="0" xfId="34" applyFont="1" applyFill="1" applyBorder="1" applyAlignment="1" applyProtection="1">
      <alignment horizontal="left" wrapText="1"/>
      <protection locked="0"/>
    </xf>
    <xf numFmtId="0" fontId="8" fillId="26" borderId="92" xfId="0" applyFont="1" applyFill="1" applyBorder="1" applyAlignment="1" applyProtection="1">
      <alignment vertical="center"/>
    </xf>
    <xf numFmtId="0" fontId="8" fillId="26" borderId="93" xfId="0" applyFont="1" applyFill="1" applyBorder="1" applyAlignment="1" applyProtection="1">
      <alignment vertical="center"/>
    </xf>
    <xf numFmtId="0" fontId="34" fillId="26" borderId="84" xfId="0" applyFont="1" applyFill="1" applyBorder="1" applyAlignment="1" applyProtection="1">
      <alignment horizontal="center"/>
    </xf>
    <xf numFmtId="0" fontId="34" fillId="26" borderId="94" xfId="0" applyFont="1" applyFill="1" applyBorder="1" applyAlignment="1" applyProtection="1">
      <alignment horizontal="center"/>
    </xf>
    <xf numFmtId="0" fontId="34" fillId="26" borderId="86" xfId="0" applyFont="1" applyFill="1" applyBorder="1" applyAlignment="1" applyProtection="1">
      <alignment horizontal="center"/>
    </xf>
    <xf numFmtId="0" fontId="12" fillId="30" borderId="13" xfId="0" applyFont="1" applyFill="1" applyBorder="1" applyAlignment="1" applyProtection="1">
      <alignment wrapText="1"/>
      <protection locked="0"/>
    </xf>
    <xf numFmtId="0" fontId="34" fillId="26" borderId="87" xfId="0" applyFont="1" applyFill="1" applyBorder="1" applyAlignment="1" applyProtection="1">
      <alignment horizontal="center" vertical="center"/>
      <protection locked="0"/>
    </xf>
    <xf numFmtId="0" fontId="34" fillId="26" borderId="88" xfId="0" applyFont="1" applyFill="1" applyBorder="1" applyAlignment="1" applyProtection="1">
      <alignment horizontal="center" vertical="center"/>
      <protection locked="0"/>
    </xf>
    <xf numFmtId="0" fontId="34" fillId="26" borderId="89" xfId="0" applyFont="1" applyFill="1" applyBorder="1" applyAlignment="1" applyProtection="1">
      <alignment horizontal="center" vertical="center"/>
      <protection locked="0"/>
    </xf>
    <xf numFmtId="0" fontId="34" fillId="26" borderId="49" xfId="0" applyFont="1" applyFill="1" applyBorder="1" applyAlignment="1" applyProtection="1">
      <alignment horizontal="center"/>
      <protection locked="0"/>
    </xf>
    <xf numFmtId="0" fontId="9" fillId="30" borderId="84" xfId="0" applyFont="1" applyFill="1" applyBorder="1" applyAlignment="1" applyProtection="1">
      <alignment vertical="top" wrapText="1"/>
      <protection locked="0"/>
    </xf>
    <xf numFmtId="0" fontId="9" fillId="30" borderId="86" xfId="0" applyFont="1" applyFill="1" applyBorder="1" applyAlignment="1" applyProtection="1">
      <alignment vertical="top" wrapText="1"/>
      <protection locked="0"/>
    </xf>
    <xf numFmtId="0" fontId="10" fillId="30" borderId="13" xfId="0" applyFont="1" applyFill="1" applyBorder="1" applyAlignment="1" applyProtection="1">
      <alignment wrapText="1"/>
      <protection locked="0"/>
    </xf>
    <xf numFmtId="0" fontId="8" fillId="26" borderId="0" xfId="0" applyFont="1" applyFill="1" applyAlignment="1" applyProtection="1">
      <alignment horizontal="center" vertical="center" wrapText="1"/>
    </xf>
    <xf numFmtId="0" fontId="9" fillId="30" borderId="84" xfId="0" applyFont="1" applyFill="1" applyBorder="1" applyAlignment="1" applyProtection="1">
      <alignment horizontal="left" wrapText="1"/>
      <protection locked="0"/>
    </xf>
    <xf numFmtId="0" fontId="9" fillId="30" borderId="9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10" fillId="30" borderId="84" xfId="0" applyFont="1" applyFill="1" applyBorder="1" applyAlignment="1" applyProtection="1">
      <alignment horizontal="left" wrapText="1"/>
      <protection locked="0"/>
    </xf>
    <xf numFmtId="0" fontId="10" fillId="30" borderId="86" xfId="0" applyFont="1" applyFill="1" applyBorder="1" applyAlignment="1" applyProtection="1">
      <alignment horizontal="left" wrapText="1"/>
      <protection locked="0"/>
    </xf>
    <xf numFmtId="0" fontId="6" fillId="25" borderId="96" xfId="0" applyFont="1" applyFill="1" applyBorder="1" applyAlignment="1" applyProtection="1">
      <alignment vertical="center"/>
    </xf>
    <xf numFmtId="0" fontId="6" fillId="25" borderId="97" xfId="0" applyFont="1" applyFill="1" applyBorder="1" applyAlignment="1" applyProtection="1">
      <alignment vertical="center"/>
    </xf>
    <xf numFmtId="0" fontId="35" fillId="26" borderId="98" xfId="0" applyFont="1" applyFill="1" applyBorder="1" applyAlignment="1" applyProtection="1">
      <alignment horizontal="center"/>
    </xf>
    <xf numFmtId="0" fontId="35" fillId="26" borderId="99" xfId="0" applyFont="1" applyFill="1" applyBorder="1" applyAlignment="1" applyProtection="1">
      <alignment horizontal="center"/>
    </xf>
    <xf numFmtId="0" fontId="35" fillId="26" borderId="100" xfId="0" applyFont="1" applyFill="1" applyBorder="1" applyAlignment="1" applyProtection="1">
      <alignment horizontal="center"/>
    </xf>
    <xf numFmtId="0" fontId="8" fillId="26" borderId="98" xfId="0" applyFont="1" applyFill="1" applyBorder="1" applyAlignment="1" applyProtection="1">
      <alignment vertical="center"/>
    </xf>
    <xf numFmtId="0" fontId="8" fillId="26" borderId="100" xfId="0" applyFont="1" applyFill="1" applyBorder="1" applyAlignment="1" applyProtection="1">
      <alignment vertical="center"/>
    </xf>
    <xf numFmtId="0" fontId="8" fillId="26" borderId="101" xfId="0" applyFont="1" applyFill="1" applyBorder="1" applyAlignment="1" applyProtection="1">
      <alignment vertical="center"/>
    </xf>
    <xf numFmtId="0" fontId="8" fillId="26" borderId="102" xfId="0" applyFont="1" applyFill="1" applyBorder="1" applyAlignment="1" applyProtection="1">
      <alignment vertical="center"/>
    </xf>
    <xf numFmtId="0" fontId="8" fillId="26" borderId="103" xfId="0" applyFont="1" applyFill="1" applyBorder="1" applyAlignment="1" applyProtection="1">
      <alignment vertical="center"/>
    </xf>
    <xf numFmtId="0" fontId="8" fillId="26" borderId="104" xfId="0" applyFont="1" applyFill="1" applyBorder="1" applyAlignment="1" applyProtection="1">
      <alignment vertical="center"/>
    </xf>
    <xf numFmtId="0" fontId="10" fillId="25" borderId="105" xfId="0" applyNumberFormat="1" applyFont="1" applyFill="1" applyBorder="1" applyAlignment="1" applyProtection="1">
      <alignment vertical="center" wrapText="1"/>
    </xf>
    <xf numFmtId="0" fontId="10" fillId="25" borderId="106" xfId="0" applyNumberFormat="1" applyFont="1" applyFill="1" applyBorder="1" applyAlignment="1" applyProtection="1">
      <alignment vertical="center" wrapText="1"/>
    </xf>
    <xf numFmtId="0" fontId="10" fillId="25" borderId="56" xfId="0" applyNumberFormat="1" applyFont="1" applyFill="1" applyBorder="1" applyAlignment="1" applyProtection="1">
      <alignment vertical="center" wrapText="1"/>
    </xf>
    <xf numFmtId="0" fontId="10" fillId="25" borderId="59" xfId="0" applyNumberFormat="1" applyFont="1" applyFill="1" applyBorder="1" applyAlignment="1" applyProtection="1">
      <alignment vertical="center" wrapText="1"/>
    </xf>
    <xf numFmtId="0" fontId="10" fillId="25" borderId="107" xfId="0" applyNumberFormat="1" applyFont="1" applyFill="1" applyBorder="1" applyAlignment="1" applyProtection="1">
      <alignment vertical="center" wrapText="1"/>
    </xf>
    <xf numFmtId="0" fontId="10" fillId="25" borderId="60" xfId="0" applyNumberFormat="1" applyFont="1" applyFill="1" applyBorder="1" applyAlignment="1" applyProtection="1">
      <alignment vertical="center" wrapText="1"/>
    </xf>
    <xf numFmtId="165" fontId="10" fillId="25" borderId="108" xfId="0" applyNumberFormat="1" applyFont="1" applyFill="1" applyBorder="1" applyAlignment="1" applyProtection="1">
      <alignment horizontal="left" vertical="center" wrapText="1"/>
    </xf>
    <xf numFmtId="165" fontId="10" fillId="25" borderId="109" xfId="0" applyNumberFormat="1" applyFont="1" applyFill="1" applyBorder="1" applyAlignment="1" applyProtection="1">
      <alignment horizontal="left" vertical="center" wrapText="1"/>
    </xf>
    <xf numFmtId="165" fontId="10" fillId="25" borderId="57" xfId="0" applyNumberFormat="1" applyFont="1" applyFill="1" applyBorder="1" applyAlignment="1" applyProtection="1">
      <alignment horizontal="left" vertical="center" wrapText="1"/>
    </xf>
    <xf numFmtId="0" fontId="10" fillId="25" borderId="44" xfId="0" applyFont="1" applyFill="1" applyBorder="1" applyAlignment="1" applyProtection="1">
      <alignment vertical="center"/>
    </xf>
    <xf numFmtId="0" fontId="10" fillId="25" borderId="45" xfId="0" applyFont="1" applyFill="1" applyBorder="1" applyAlignment="1" applyProtection="1">
      <alignment vertical="center"/>
    </xf>
    <xf numFmtId="0" fontId="10" fillId="25" borderId="110"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10"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10" fillId="25" borderId="111" xfId="0" applyFont="1" applyFill="1" applyBorder="1" applyAlignment="1" applyProtection="1">
      <alignment horizontal="center" vertical="center" textRotation="90" wrapText="1"/>
    </xf>
    <xf numFmtId="0" fontId="8" fillId="26" borderId="112" xfId="0" applyFont="1" applyFill="1" applyBorder="1" applyAlignment="1" applyProtection="1">
      <alignment vertical="center"/>
    </xf>
    <xf numFmtId="0" fontId="8" fillId="26" borderId="113" xfId="0" applyFont="1" applyFill="1" applyBorder="1" applyAlignment="1" applyProtection="1">
      <alignment vertical="center"/>
    </xf>
    <xf numFmtId="0" fontId="8" fillId="26" borderId="114" xfId="0" applyFont="1" applyFill="1" applyBorder="1" applyAlignment="1" applyProtection="1">
      <alignment vertical="center"/>
    </xf>
    <xf numFmtId="0" fontId="8" fillId="26" borderId="115" xfId="0" applyFont="1" applyFill="1" applyBorder="1" applyAlignment="1" applyProtection="1">
      <alignment vertical="center"/>
    </xf>
    <xf numFmtId="0" fontId="8" fillId="26" borderId="116" xfId="0" applyFont="1" applyFill="1" applyBorder="1" applyAlignment="1" applyProtection="1">
      <alignment vertical="center"/>
    </xf>
    <xf numFmtId="0" fontId="8" fillId="26" borderId="117" xfId="0" applyFont="1" applyFill="1" applyBorder="1" applyAlignment="1" applyProtection="1">
      <alignment vertical="center"/>
    </xf>
    <xf numFmtId="0" fontId="8" fillId="26" borderId="118" xfId="0" applyFont="1" applyFill="1" applyBorder="1" applyAlignment="1" applyProtection="1">
      <alignment vertical="center"/>
    </xf>
    <xf numFmtId="0" fontId="8"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4" fillId="26" borderId="120" xfId="0" applyFont="1" applyFill="1" applyBorder="1" applyAlignment="1" applyProtection="1">
      <alignment horizontal="center"/>
    </xf>
    <xf numFmtId="0" fontId="34" fillId="26" borderId="121" xfId="0" applyFont="1" applyFill="1" applyBorder="1" applyAlignment="1" applyProtection="1">
      <alignment horizontal="center"/>
    </xf>
    <xf numFmtId="0" fontId="34" fillId="26" borderId="122" xfId="0" applyFont="1" applyFill="1" applyBorder="1" applyAlignment="1" applyProtection="1">
      <alignment horizontal="center"/>
    </xf>
    <xf numFmtId="0" fontId="41" fillId="29" borderId="13" xfId="38" applyFont="1" applyFill="1" applyBorder="1" applyAlignment="1" applyProtection="1">
      <alignment horizontal="center" vertical="center"/>
    </xf>
    <xf numFmtId="0" fontId="34" fillId="26" borderId="124" xfId="38" applyFont="1" applyFill="1" applyBorder="1" applyAlignment="1" applyProtection="1">
      <alignment horizontal="center" vertical="center"/>
    </xf>
    <xf numFmtId="0" fontId="34" fillId="26" borderId="125" xfId="38" applyFont="1" applyFill="1" applyBorder="1" applyAlignment="1" applyProtection="1">
      <alignment horizontal="center" vertical="center"/>
    </xf>
    <xf numFmtId="0" fontId="34" fillId="26" borderId="126" xfId="38" applyFont="1" applyFill="1" applyBorder="1" applyAlignment="1" applyProtection="1">
      <alignment horizontal="center" vertical="center"/>
    </xf>
    <xf numFmtId="0" fontId="41" fillId="29" borderId="72" xfId="38" applyFont="1" applyFill="1" applyBorder="1" applyAlignment="1" applyProtection="1">
      <alignment horizontal="center" vertical="center"/>
    </xf>
    <xf numFmtId="0" fontId="41" fillId="29" borderId="73" xfId="38" applyFont="1" applyFill="1" applyBorder="1" applyAlignment="1" applyProtection="1">
      <alignment horizontal="center" vertical="center"/>
    </xf>
    <xf numFmtId="0" fontId="41" fillId="29" borderId="127" xfId="38" applyFont="1" applyFill="1" applyBorder="1" applyAlignment="1" applyProtection="1">
      <alignment horizontal="center" vertical="center"/>
    </xf>
    <xf numFmtId="0" fontId="41" fillId="29" borderId="84" xfId="38" applyFont="1" applyFill="1" applyBorder="1" applyAlignment="1" applyProtection="1">
      <alignment horizontal="center" vertical="center"/>
    </xf>
    <xf numFmtId="0" fontId="41" fillId="29" borderId="94" xfId="38" applyFont="1" applyFill="1" applyBorder="1" applyAlignment="1" applyProtection="1">
      <alignment horizontal="center" vertical="center"/>
    </xf>
    <xf numFmtId="0" fontId="41" fillId="29" borderId="86" xfId="38" applyFont="1" applyFill="1" applyBorder="1" applyAlignment="1" applyProtection="1">
      <alignment horizontal="center" vertical="center"/>
    </xf>
    <xf numFmtId="164" fontId="6" fillId="25" borderId="44" xfId="38" applyNumberFormat="1" applyFont="1" applyFill="1" applyBorder="1" applyAlignment="1" applyProtection="1">
      <alignment horizontal="center"/>
    </xf>
    <xf numFmtId="164" fontId="6" fillId="25" borderId="45" xfId="38" applyNumberFormat="1" applyFont="1" applyFill="1" applyBorder="1" applyAlignment="1" applyProtection="1">
      <alignment horizontal="center"/>
    </xf>
    <xf numFmtId="164" fontId="6" fillId="25" borderId="110" xfId="38" applyNumberFormat="1" applyFont="1" applyFill="1" applyBorder="1" applyAlignment="1" applyProtection="1">
      <alignment horizontal="center"/>
    </xf>
    <xf numFmtId="0" fontId="10" fillId="25" borderId="106" xfId="0" applyNumberFormat="1" applyFont="1" applyFill="1" applyBorder="1" applyAlignment="1" applyProtection="1">
      <alignment horizontal="left" vertical="center" wrapText="1"/>
      <protection locked="0"/>
    </xf>
    <xf numFmtId="0" fontId="10" fillId="25" borderId="56" xfId="0" applyNumberFormat="1" applyFont="1" applyFill="1" applyBorder="1" applyAlignment="1" applyProtection="1">
      <alignment horizontal="left" vertical="center" wrapText="1"/>
      <protection locked="0"/>
    </xf>
    <xf numFmtId="0" fontId="10" fillId="25" borderId="107" xfId="0" applyNumberFormat="1" applyFont="1" applyFill="1" applyBorder="1" applyAlignment="1" applyProtection="1">
      <alignment horizontal="left" vertical="center" wrapText="1"/>
      <protection locked="0"/>
    </xf>
    <xf numFmtId="0" fontId="10" fillId="25" borderId="60" xfId="0" applyNumberFormat="1" applyFont="1" applyFill="1" applyBorder="1" applyAlignment="1" applyProtection="1">
      <alignment horizontal="left" vertical="center" wrapText="1"/>
      <protection locked="0"/>
    </xf>
    <xf numFmtId="165" fontId="10" fillId="25" borderId="109" xfId="0" applyNumberFormat="1" applyFont="1" applyFill="1" applyBorder="1" applyAlignment="1" applyProtection="1">
      <alignment horizontal="left" vertical="center" wrapText="1"/>
      <protection locked="0"/>
    </xf>
    <xf numFmtId="165" fontId="10" fillId="25" borderId="57" xfId="0" applyNumberFormat="1" applyFont="1" applyFill="1" applyBorder="1" applyAlignment="1" applyProtection="1">
      <alignment horizontal="left" vertical="center" wrapText="1"/>
      <protection locked="0"/>
    </xf>
    <xf numFmtId="164" fontId="6" fillId="25" borderId="14" xfId="38" applyNumberFormat="1" applyFont="1" applyFill="1" applyBorder="1" applyAlignment="1" applyProtection="1">
      <alignment horizontal="center"/>
    </xf>
    <xf numFmtId="0" fontId="8" fillId="26" borderId="98" xfId="0" applyFont="1" applyFill="1" applyBorder="1" applyAlignment="1" applyProtection="1">
      <alignment horizontal="left" vertical="center"/>
    </xf>
    <xf numFmtId="0" fontId="8" fillId="26" borderId="99" xfId="0" applyFont="1" applyFill="1" applyBorder="1" applyAlignment="1" applyProtection="1">
      <alignment horizontal="left" vertical="center"/>
    </xf>
    <xf numFmtId="0" fontId="8" fillId="26" borderId="101" xfId="0" applyFont="1" applyFill="1" applyBorder="1" applyAlignment="1" applyProtection="1">
      <alignment horizontal="left" vertical="center"/>
    </xf>
    <xf numFmtId="0" fontId="8" fillId="26" borderId="116" xfId="0" applyFont="1" applyFill="1" applyBorder="1" applyAlignment="1" applyProtection="1">
      <alignment horizontal="left" vertical="center"/>
    </xf>
    <xf numFmtId="0" fontId="8" fillId="26" borderId="103" xfId="0" applyFont="1" applyFill="1" applyBorder="1" applyAlignment="1" applyProtection="1">
      <alignment horizontal="left" vertical="center"/>
    </xf>
    <xf numFmtId="0" fontId="8" fillId="26" borderId="123" xfId="0" applyFont="1" applyFill="1" applyBorder="1" applyAlignment="1" applyProtection="1">
      <alignment horizontal="left" vertical="center"/>
    </xf>
    <xf numFmtId="0" fontId="8" fillId="26" borderId="99" xfId="0" applyFont="1" applyFill="1" applyBorder="1" applyAlignment="1" applyProtection="1">
      <alignment vertical="center"/>
    </xf>
    <xf numFmtId="0" fontId="8" fillId="26" borderId="123" xfId="0" applyFont="1" applyFill="1" applyBorder="1" applyAlignment="1" applyProtection="1">
      <alignment vertical="center"/>
    </xf>
    <xf numFmtId="0" fontId="34" fillId="26" borderId="98" xfId="0" applyFont="1" applyFill="1" applyBorder="1" applyAlignment="1" applyProtection="1">
      <alignment horizontal="center" wrapText="1"/>
    </xf>
    <xf numFmtId="0" fontId="34" fillId="26" borderId="99" xfId="0" applyFont="1" applyFill="1" applyBorder="1" applyAlignment="1" applyProtection="1">
      <alignment horizontal="center" wrapText="1"/>
    </xf>
    <xf numFmtId="0" fontId="34" fillId="26" borderId="100" xfId="0" applyFont="1" applyFill="1" applyBorder="1" applyAlignment="1" applyProtection="1">
      <alignment horizontal="center" wrapText="1"/>
    </xf>
    <xf numFmtId="0" fontId="10" fillId="25" borderId="13" xfId="0" applyFont="1" applyFill="1" applyBorder="1" applyAlignment="1" applyProtection="1">
      <alignment horizontal="left" vertical="center"/>
    </xf>
    <xf numFmtId="0" fontId="10" fillId="25" borderId="106" xfId="0" applyNumberFormat="1" applyFont="1" applyFill="1" applyBorder="1" applyAlignment="1" applyProtection="1">
      <alignment horizontal="left" vertical="center" wrapText="1"/>
    </xf>
    <xf numFmtId="0" fontId="10" fillId="25" borderId="56" xfId="0" applyNumberFormat="1" applyFont="1" applyFill="1" applyBorder="1" applyAlignment="1" applyProtection="1">
      <alignment horizontal="left" vertical="center" wrapText="1"/>
    </xf>
    <xf numFmtId="0" fontId="10" fillId="25" borderId="107" xfId="0" applyNumberFormat="1" applyFont="1" applyFill="1" applyBorder="1" applyAlignment="1" applyProtection="1">
      <alignment horizontal="left" vertical="center" wrapText="1"/>
    </xf>
    <xf numFmtId="0" fontId="10" fillId="25" borderId="60" xfId="0" applyNumberFormat="1" applyFont="1" applyFill="1" applyBorder="1" applyAlignment="1" applyProtection="1">
      <alignment horizontal="left" vertical="center" wrapText="1"/>
    </xf>
    <xf numFmtId="0" fontId="8" fillId="24" borderId="0" xfId="0" applyNumberFormat="1" applyFont="1" applyFill="1" applyBorder="1" applyAlignment="1" applyProtection="1">
      <alignment vertical="center" wrapText="1"/>
    </xf>
    <xf numFmtId="0" fontId="42" fillId="26" borderId="98" xfId="0" applyFont="1" applyFill="1" applyBorder="1" applyAlignment="1" applyProtection="1">
      <alignment horizontal="center"/>
    </xf>
    <xf numFmtId="0" fontId="42" fillId="26" borderId="99" xfId="0" applyFont="1" applyFill="1" applyBorder="1" applyAlignment="1" applyProtection="1">
      <alignment horizontal="center"/>
    </xf>
    <xf numFmtId="0" fontId="42" fillId="26" borderId="100" xfId="0" applyFont="1" applyFill="1" applyBorder="1" applyAlignment="1" applyProtection="1">
      <alignment horizontal="center"/>
    </xf>
    <xf numFmtId="0" fontId="10" fillId="25" borderId="84" xfId="0" applyNumberFormat="1" applyFont="1" applyFill="1" applyBorder="1" applyAlignment="1" applyProtection="1">
      <alignment horizontal="left" vertical="center" wrapText="1"/>
    </xf>
    <xf numFmtId="0" fontId="10" fillId="25" borderId="86" xfId="0" applyNumberFormat="1" applyFont="1" applyFill="1" applyBorder="1" applyAlignment="1" applyProtection="1">
      <alignment horizontal="left" vertical="center" wrapText="1"/>
    </xf>
    <xf numFmtId="0" fontId="10" fillId="25" borderId="84" xfId="0" applyFont="1" applyFill="1" applyBorder="1" applyAlignment="1" applyProtection="1">
      <alignment horizontal="left" vertical="center" wrapText="1"/>
    </xf>
    <xf numFmtId="0" fontId="10" fillId="25" borderId="86" xfId="0" applyFont="1" applyFill="1" applyBorder="1" applyAlignment="1" applyProtection="1">
      <alignment horizontal="left" vertical="center" wrapText="1"/>
    </xf>
    <xf numFmtId="0" fontId="10" fillId="0" borderId="128" xfId="0" applyFont="1" applyBorder="1" applyAlignment="1" applyProtection="1">
      <alignment horizontal="center"/>
    </xf>
    <xf numFmtId="0" fontId="10" fillId="0" borderId="129" xfId="0" applyFont="1" applyBorder="1" applyAlignment="1" applyProtection="1">
      <alignment horizontal="center"/>
    </xf>
    <xf numFmtId="0" fontId="10" fillId="0" borderId="130" xfId="0" applyFont="1" applyBorder="1" applyAlignment="1" applyProtection="1">
      <alignment horizontal="center"/>
    </xf>
    <xf numFmtId="0" fontId="10" fillId="25" borderId="14" xfId="0" applyFont="1" applyFill="1" applyBorder="1" applyAlignment="1" applyProtection="1">
      <alignment horizontal="left" vertical="center"/>
    </xf>
    <xf numFmtId="0" fontId="10" fillId="25" borderId="26" xfId="0" applyFont="1" applyFill="1" applyBorder="1" applyAlignment="1" applyProtection="1">
      <alignment vertical="center"/>
    </xf>
    <xf numFmtId="0" fontId="10" fillId="25" borderId="61" xfId="0" applyFont="1" applyFill="1" applyBorder="1" applyAlignment="1" applyProtection="1">
      <alignmen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129540</xdr:rowOff>
        </xdr:from>
        <xdr:to>
          <xdr:col>7</xdr:col>
          <xdr:colOff>7620</xdr:colOff>
          <xdr:row>4</xdr:row>
          <xdr:rowOff>68580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darryl.hayes@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C4" sqref="C4"/>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1" t="s">
        <v>73</v>
      </c>
      <c r="B2" s="221"/>
      <c r="C2" s="222"/>
    </row>
    <row r="3" spans="1:7" s="162" customFormat="1" ht="16.5" customHeight="1" x14ac:dyDescent="0.2">
      <c r="A3" s="226" t="s">
        <v>25</v>
      </c>
      <c r="B3" s="227"/>
      <c r="C3" s="192"/>
    </row>
    <row r="4" spans="1:7" s="162" customFormat="1" ht="16.5" customHeight="1" x14ac:dyDescent="0.2">
      <c r="A4" s="226" t="s">
        <v>22</v>
      </c>
      <c r="B4" s="227"/>
      <c r="C4" s="193" t="s">
        <v>108</v>
      </c>
    </row>
    <row r="5" spans="1:7" s="162" customFormat="1" ht="16.5" customHeight="1" x14ac:dyDescent="0.2">
      <c r="A5" s="226" t="s">
        <v>26</v>
      </c>
      <c r="B5" s="227"/>
      <c r="C5" s="48">
        <v>41977</v>
      </c>
    </row>
    <row r="6" spans="1:7" s="162" customFormat="1" ht="16.5" customHeight="1" x14ac:dyDescent="0.2">
      <c r="A6" s="226" t="s">
        <v>27</v>
      </c>
      <c r="B6" s="227"/>
      <c r="C6" s="193" t="s">
        <v>109</v>
      </c>
      <c r="E6" s="242" t="s">
        <v>79</v>
      </c>
      <c r="F6" s="242"/>
      <c r="G6" s="242"/>
    </row>
    <row r="7" spans="1:7" s="162" customFormat="1" ht="16.5" customHeight="1" x14ac:dyDescent="0.2">
      <c r="A7" s="226" t="s">
        <v>23</v>
      </c>
      <c r="B7" s="227"/>
      <c r="C7" s="193" t="s">
        <v>110</v>
      </c>
      <c r="E7" s="242"/>
      <c r="F7" s="242"/>
      <c r="G7" s="242"/>
    </row>
    <row r="8" spans="1:7" s="163" customFormat="1" ht="16.5" customHeight="1" x14ac:dyDescent="0.2">
      <c r="A8" s="229" t="s">
        <v>24</v>
      </c>
      <c r="B8" s="230"/>
      <c r="C8" s="204" t="s">
        <v>111</v>
      </c>
      <c r="E8" s="242"/>
      <c r="F8" s="242"/>
      <c r="G8" s="242"/>
    </row>
    <row r="9" spans="1:7" ht="15.75" customHeight="1" x14ac:dyDescent="0.3">
      <c r="A9" s="231" t="s">
        <v>74</v>
      </c>
      <c r="B9" s="232"/>
      <c r="C9" s="233"/>
    </row>
    <row r="10" spans="1:7" ht="26.25" customHeight="1" x14ac:dyDescent="0.25">
      <c r="A10" s="243" t="s">
        <v>103</v>
      </c>
      <c r="B10" s="244"/>
      <c r="C10" s="245"/>
    </row>
    <row r="11" spans="1:7" ht="16.5" customHeight="1" x14ac:dyDescent="0.25">
      <c r="A11" s="203">
        <v>1</v>
      </c>
      <c r="B11" s="228" t="s">
        <v>68</v>
      </c>
      <c r="C11" s="228"/>
      <c r="D11" s="202"/>
      <c r="E11" s="202"/>
    </row>
    <row r="12" spans="1:7" ht="16.5" customHeight="1" x14ac:dyDescent="0.25">
      <c r="A12" s="201">
        <v>2</v>
      </c>
      <c r="B12" s="228" t="s">
        <v>31</v>
      </c>
      <c r="C12" s="228"/>
      <c r="D12" s="202"/>
      <c r="E12" s="202"/>
    </row>
    <row r="13" spans="1:7" ht="16.5" customHeight="1" x14ac:dyDescent="0.25">
      <c r="A13" s="201">
        <v>3</v>
      </c>
      <c r="B13" s="228" t="s">
        <v>32</v>
      </c>
      <c r="C13" s="228"/>
      <c r="D13" s="202"/>
      <c r="E13" s="202"/>
    </row>
    <row r="14" spans="1:7" ht="16.5" customHeight="1" x14ac:dyDescent="0.25">
      <c r="A14" s="201">
        <v>4</v>
      </c>
      <c r="B14" s="228" t="s">
        <v>66</v>
      </c>
      <c r="C14" s="228"/>
      <c r="D14" s="202"/>
      <c r="E14" s="202"/>
    </row>
    <row r="15" spans="1:7" ht="16.5" customHeight="1" x14ac:dyDescent="0.25">
      <c r="A15" s="201">
        <v>6</v>
      </c>
      <c r="B15" s="228" t="s">
        <v>67</v>
      </c>
      <c r="C15" s="228"/>
      <c r="D15" s="202"/>
      <c r="E15" s="202"/>
    </row>
    <row r="16" spans="1:7" ht="18" customHeight="1" x14ac:dyDescent="0.25">
      <c r="A16" s="201">
        <v>7</v>
      </c>
      <c r="B16" s="228" t="s">
        <v>33</v>
      </c>
      <c r="C16" s="228"/>
      <c r="D16" s="202"/>
      <c r="E16" s="202"/>
    </row>
    <row r="17" spans="1:3" ht="15.75" customHeight="1" x14ac:dyDescent="0.3">
      <c r="A17" s="223" t="s">
        <v>46</v>
      </c>
      <c r="B17" s="224"/>
      <c r="C17" s="225"/>
    </row>
    <row r="18" spans="1:3" ht="14.25" customHeight="1" x14ac:dyDescent="0.25">
      <c r="A18" s="198">
        <v>3</v>
      </c>
      <c r="B18" s="246" t="s">
        <v>83</v>
      </c>
      <c r="C18" s="247"/>
    </row>
    <row r="19" spans="1:3" ht="14.25" customHeight="1" x14ac:dyDescent="0.3">
      <c r="A19" s="216" t="s">
        <v>20</v>
      </c>
      <c r="B19" s="217"/>
      <c r="C19" s="218"/>
    </row>
    <row r="20" spans="1:3" ht="13.2" x14ac:dyDescent="0.25">
      <c r="A20" s="197">
        <v>1</v>
      </c>
      <c r="B20" s="214" t="s">
        <v>34</v>
      </c>
      <c r="C20" s="214"/>
    </row>
    <row r="21" spans="1:3" ht="93" customHeight="1" x14ac:dyDescent="0.25">
      <c r="A21" s="198">
        <v>2</v>
      </c>
      <c r="B21" s="215" t="s">
        <v>47</v>
      </c>
      <c r="C21" s="215"/>
    </row>
    <row r="22" spans="1:3" ht="13.2" x14ac:dyDescent="0.25">
      <c r="A22" s="198">
        <v>3</v>
      </c>
      <c r="B22" s="215" t="s">
        <v>100</v>
      </c>
      <c r="C22" s="215"/>
    </row>
    <row r="23" spans="1:3" ht="13.2" x14ac:dyDescent="0.25">
      <c r="A23" s="198">
        <v>4</v>
      </c>
      <c r="B23" s="215" t="s">
        <v>101</v>
      </c>
      <c r="C23" s="215"/>
    </row>
    <row r="24" spans="1:3" ht="15.75" customHeight="1" x14ac:dyDescent="0.3">
      <c r="A24" s="238" t="s">
        <v>45</v>
      </c>
      <c r="B24" s="238"/>
      <c r="C24" s="238"/>
    </row>
    <row r="25" spans="1:3" ht="12.75" customHeight="1" x14ac:dyDescent="0.25">
      <c r="A25" s="197">
        <v>1</v>
      </c>
      <c r="B25" s="220" t="s">
        <v>35</v>
      </c>
      <c r="C25" s="220"/>
    </row>
    <row r="26" spans="1:3" ht="13.2" x14ac:dyDescent="0.25">
      <c r="A26" s="198">
        <v>2</v>
      </c>
      <c r="B26" s="219" t="s">
        <v>36</v>
      </c>
      <c r="C26" s="219"/>
    </row>
    <row r="27" spans="1:3" ht="12.75" customHeight="1" x14ac:dyDescent="0.25">
      <c r="A27" s="198">
        <v>3</v>
      </c>
      <c r="B27" s="215" t="s">
        <v>100</v>
      </c>
      <c r="C27" s="215"/>
    </row>
    <row r="28" spans="1:3" ht="13.5" customHeight="1" x14ac:dyDescent="0.2">
      <c r="A28" s="235" t="s">
        <v>50</v>
      </c>
      <c r="B28" s="236"/>
      <c r="C28" s="237"/>
    </row>
    <row r="29" spans="1:3" ht="13.2" x14ac:dyDescent="0.25">
      <c r="A29" s="197">
        <v>1</v>
      </c>
      <c r="B29" s="220" t="s">
        <v>35</v>
      </c>
      <c r="C29" s="220"/>
    </row>
    <row r="30" spans="1:3" ht="13.2" x14ac:dyDescent="0.25">
      <c r="A30" s="198">
        <v>2</v>
      </c>
      <c r="B30" s="219" t="s">
        <v>36</v>
      </c>
      <c r="C30" s="219"/>
    </row>
    <row r="31" spans="1:3" ht="12.75" customHeight="1" x14ac:dyDescent="0.25">
      <c r="A31" s="198">
        <v>3</v>
      </c>
      <c r="B31" s="215" t="s">
        <v>100</v>
      </c>
      <c r="C31" s="215"/>
    </row>
    <row r="32" spans="1:3" ht="13.5" customHeight="1" x14ac:dyDescent="0.2">
      <c r="A32" s="235" t="s">
        <v>54</v>
      </c>
      <c r="B32" s="236"/>
      <c r="C32" s="237"/>
    </row>
    <row r="33" spans="1:3" ht="64.5" customHeight="1" x14ac:dyDescent="0.25">
      <c r="A33" s="197">
        <v>1</v>
      </c>
      <c r="B33" s="239" t="s">
        <v>80</v>
      </c>
      <c r="C33" s="240"/>
    </row>
    <row r="34" spans="1:3" ht="117.75" customHeight="1" x14ac:dyDescent="0.25">
      <c r="A34" s="198">
        <v>2</v>
      </c>
      <c r="B34" s="239" t="s">
        <v>102</v>
      </c>
      <c r="C34" s="240"/>
    </row>
    <row r="35" spans="1:3" ht="54.75" customHeight="1" x14ac:dyDescent="0.25">
      <c r="A35" s="198">
        <v>3</v>
      </c>
      <c r="B35" s="239" t="s">
        <v>81</v>
      </c>
      <c r="C35" s="240"/>
    </row>
    <row r="36" spans="1:3" ht="32.25" customHeight="1" x14ac:dyDescent="0.25">
      <c r="A36" s="198">
        <v>4</v>
      </c>
      <c r="B36" s="239" t="s">
        <v>59</v>
      </c>
      <c r="C36" s="240"/>
    </row>
    <row r="37" spans="1:3" ht="15.75" customHeight="1" x14ac:dyDescent="0.25">
      <c r="A37" s="198">
        <v>5</v>
      </c>
      <c r="B37" s="215" t="s">
        <v>69</v>
      </c>
      <c r="C37" s="215"/>
    </row>
    <row r="38" spans="1:3" ht="107.25" customHeight="1" x14ac:dyDescent="0.25">
      <c r="A38" s="198">
        <v>6</v>
      </c>
      <c r="B38" s="241" t="s">
        <v>99</v>
      </c>
      <c r="C38" s="215"/>
    </row>
    <row r="39" spans="1:3" ht="13.5" customHeight="1" x14ac:dyDescent="0.2">
      <c r="A39" s="235" t="s">
        <v>21</v>
      </c>
      <c r="B39" s="236"/>
      <c r="C39" s="237"/>
    </row>
    <row r="40" spans="1:3" ht="12.75" customHeight="1" x14ac:dyDescent="0.25">
      <c r="A40" s="197">
        <v>1</v>
      </c>
      <c r="B40" s="214" t="s">
        <v>37</v>
      </c>
      <c r="C40" s="214"/>
    </row>
    <row r="41" spans="1:3" ht="27.75" customHeight="1" x14ac:dyDescent="0.25">
      <c r="A41" s="198">
        <v>2</v>
      </c>
      <c r="B41" s="215" t="s">
        <v>75</v>
      </c>
      <c r="C41" s="215"/>
    </row>
    <row r="42" spans="1:3" ht="15.75" customHeight="1" x14ac:dyDescent="0.25">
      <c r="A42" s="199">
        <v>3</v>
      </c>
      <c r="B42" s="215" t="s">
        <v>38</v>
      </c>
      <c r="C42" s="215"/>
    </row>
    <row r="43" spans="1:3" ht="43.5" customHeight="1" x14ac:dyDescent="0.25">
      <c r="A43" s="200">
        <v>4</v>
      </c>
      <c r="B43" s="234" t="s">
        <v>78</v>
      </c>
      <c r="C43" s="215"/>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129540</xdr:rowOff>
              </from>
              <to>
                <xdr:col>7</xdr:col>
                <xdr:colOff>7620</xdr:colOff>
                <xdr:row>4</xdr:row>
                <xdr:rowOff>68580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A27" sqref="A27:B27"/>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53" t="s">
        <v>25</v>
      </c>
      <c r="B2" s="254"/>
      <c r="C2" s="259" t="str">
        <f>IF(ISBLANK('PROJECT ID|INSTRUCTIONS'!C3)," ",'PROJECT ID|INSTRUCTIONS'!C3)</f>
        <v xml:space="preserve"> </v>
      </c>
      <c r="D2" s="260"/>
      <c r="E2" s="260"/>
      <c r="F2" s="261"/>
    </row>
    <row r="3" spans="1:6" s="19" customFormat="1" ht="16.5" customHeight="1" x14ac:dyDescent="0.25">
      <c r="A3" s="255" t="s">
        <v>22</v>
      </c>
      <c r="B3" s="256"/>
      <c r="C3" s="262" t="str">
        <f>IF(ISBLANK('PROJECT ID|INSTRUCTIONS'!C4)," ",'PROJECT ID|INSTRUCTIONS'!C4)</f>
        <v>AFIS Upgrade</v>
      </c>
      <c r="D3" s="263"/>
      <c r="E3" s="263"/>
      <c r="F3" s="264"/>
    </row>
    <row r="4" spans="1:6" s="19" customFormat="1" ht="16.5" customHeight="1" x14ac:dyDescent="0.25">
      <c r="A4" s="257" t="s">
        <v>26</v>
      </c>
      <c r="B4" s="258"/>
      <c r="C4" s="265">
        <f>IF(ISBLANK('PROJECT ID|INSTRUCTIONS'!C5)," ",'PROJECT ID|INSTRUCTIONS'!C5)</f>
        <v>41977</v>
      </c>
      <c r="D4" s="266"/>
      <c r="E4" s="266"/>
      <c r="F4" s="267"/>
    </row>
    <row r="5" spans="1:6" s="20" customFormat="1" ht="12" customHeight="1" x14ac:dyDescent="0.25"/>
    <row r="6" spans="1:6" s="20" customFormat="1" ht="18.75" customHeight="1" x14ac:dyDescent="0.3">
      <c r="A6" s="250" t="s">
        <v>20</v>
      </c>
      <c r="B6" s="251"/>
      <c r="C6" s="251"/>
      <c r="D6" s="251"/>
      <c r="E6" s="251"/>
      <c r="F6" s="252"/>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34.200000000000003" x14ac:dyDescent="0.2">
      <c r="A10" s="96"/>
      <c r="B10" s="127" t="s">
        <v>117</v>
      </c>
      <c r="C10" s="12" t="s">
        <v>112</v>
      </c>
      <c r="D10" s="15"/>
      <c r="E10" s="12" t="s">
        <v>113</v>
      </c>
      <c r="F10" s="15">
        <v>60000</v>
      </c>
    </row>
    <row r="11" spans="1:6" s="27" customFormat="1" ht="12" x14ac:dyDescent="0.2">
      <c r="A11" s="96"/>
      <c r="B11" s="209"/>
      <c r="C11" s="211"/>
      <c r="D11" s="210"/>
      <c r="E11" s="13"/>
      <c r="F11" s="14"/>
    </row>
    <row r="12" spans="1:6" s="27" customFormat="1" ht="12" x14ac:dyDescent="0.2">
      <c r="A12" s="96"/>
      <c r="B12" s="127"/>
      <c r="C12" s="13"/>
      <c r="D12" s="14"/>
      <c r="E12" s="13"/>
      <c r="F12" s="14"/>
    </row>
    <row r="13" spans="1:6" s="27" customFormat="1" ht="12" x14ac:dyDescent="0.2">
      <c r="A13" s="96"/>
      <c r="B13" s="127"/>
      <c r="C13" s="12"/>
      <c r="D13" s="15"/>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22.8" x14ac:dyDescent="0.2">
      <c r="A16" s="96"/>
      <c r="B16" s="127" t="s">
        <v>119</v>
      </c>
      <c r="C16" s="12" t="s">
        <v>112</v>
      </c>
      <c r="D16" s="15"/>
      <c r="E16" s="13" t="s">
        <v>115</v>
      </c>
      <c r="F16" s="15">
        <v>45000</v>
      </c>
    </row>
    <row r="17" spans="1:6" s="27" customFormat="1" ht="34.200000000000003" x14ac:dyDescent="0.2">
      <c r="A17" s="96"/>
      <c r="B17" s="128" t="s">
        <v>118</v>
      </c>
      <c r="C17" s="12" t="s">
        <v>112</v>
      </c>
      <c r="D17" s="15"/>
      <c r="E17" s="12" t="s">
        <v>116</v>
      </c>
      <c r="F17" s="15">
        <v>45000</v>
      </c>
    </row>
    <row r="18" spans="1:6" s="27" customFormat="1" ht="12" x14ac:dyDescent="0.2">
      <c r="A18" s="96"/>
      <c r="B18" s="127"/>
      <c r="C18" s="12"/>
      <c r="D18" s="15"/>
      <c r="E18" s="13"/>
      <c r="F18" s="14"/>
    </row>
    <row r="19" spans="1:6" s="27" customFormat="1" ht="12" x14ac:dyDescent="0.2">
      <c r="A19" s="96"/>
      <c r="B19" s="128"/>
      <c r="C19" s="12"/>
      <c r="D19" s="15"/>
      <c r="E19" s="12"/>
      <c r="F19" s="15"/>
    </row>
    <row r="20" spans="1:6" s="27" customFormat="1" ht="12" x14ac:dyDescent="0.2">
      <c r="A20" s="96"/>
      <c r="B20" s="127"/>
      <c r="C20" s="16"/>
      <c r="D20" s="17"/>
      <c r="E20" s="16"/>
      <c r="F20" s="17"/>
    </row>
    <row r="21" spans="1:6" ht="15" customHeight="1" x14ac:dyDescent="0.2">
      <c r="A21" s="34" t="s">
        <v>12</v>
      </c>
      <c r="B21" s="35"/>
      <c r="C21" s="97"/>
      <c r="D21" s="98"/>
      <c r="E21" s="187"/>
      <c r="F21" s="98"/>
    </row>
    <row r="22" spans="1:6" s="27" customFormat="1" ht="22.8" x14ac:dyDescent="0.2">
      <c r="A22" s="36"/>
      <c r="B22" s="129" t="s">
        <v>114</v>
      </c>
      <c r="C22" s="13" t="s">
        <v>112</v>
      </c>
      <c r="D22" s="14">
        <v>400000</v>
      </c>
      <c r="E22" s="13"/>
      <c r="F22" s="14"/>
    </row>
    <row r="23" spans="1:6" s="27" customFormat="1" ht="12" x14ac:dyDescent="0.2">
      <c r="A23" s="36"/>
      <c r="B23" s="212"/>
      <c r="C23" s="211"/>
      <c r="E23" s="13"/>
      <c r="F23" s="14"/>
    </row>
    <row r="24" spans="1:6" s="27" customFormat="1" ht="12" x14ac:dyDescent="0.2">
      <c r="A24" s="36"/>
      <c r="B24" s="129"/>
      <c r="C24" s="12"/>
      <c r="D24" s="15"/>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8" t="s">
        <v>0</v>
      </c>
      <c r="B27" s="249"/>
      <c r="C27" s="28"/>
      <c r="D27" s="29">
        <f>SUM(D9:D26)</f>
        <v>400000</v>
      </c>
      <c r="E27" s="28"/>
      <c r="F27" s="29">
        <f>SUM(F9:F26)</f>
        <v>150000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2"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110" zoomScaleNormal="110" workbookViewId="0">
      <selection activeCell="E16" sqref="E16"/>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78" t="s">
        <v>25</v>
      </c>
      <c r="B2" s="279"/>
      <c r="C2" s="280"/>
      <c r="D2" s="259" t="str">
        <f>IF(ISBLANK('PROJECT ID|INSTRUCTIONS'!C3)," ",'PROJECT ID|INSTRUCTIONS'!C3)</f>
        <v xml:space="preserve"> </v>
      </c>
      <c r="E2" s="260"/>
      <c r="F2" s="260"/>
      <c r="G2" s="260"/>
      <c r="H2" s="260"/>
      <c r="I2" s="261"/>
    </row>
    <row r="3" spans="1:11" ht="16.5" customHeight="1" x14ac:dyDescent="0.25">
      <c r="A3" s="281" t="s">
        <v>22</v>
      </c>
      <c r="B3" s="282"/>
      <c r="C3" s="256"/>
      <c r="D3" s="262" t="str">
        <f>IF(ISBLANK('PROJECT ID|INSTRUCTIONS'!C4)," ",'PROJECT ID|INSTRUCTIONS'!C4)</f>
        <v>AFIS Upgrade</v>
      </c>
      <c r="E3" s="263"/>
      <c r="F3" s="263"/>
      <c r="G3" s="263"/>
      <c r="H3" s="263"/>
      <c r="I3" s="264"/>
    </row>
    <row r="4" spans="1:11" ht="16.5" customHeight="1" x14ac:dyDescent="0.25">
      <c r="A4" s="283" t="s">
        <v>26</v>
      </c>
      <c r="B4" s="284"/>
      <c r="C4" s="285"/>
      <c r="D4" s="265">
        <f>IF(ISBLANK('PROJECT ID|INSTRUCTIONS'!C5)," ",'PROJECT ID|INSTRUCTIONS'!C5)</f>
        <v>41977</v>
      </c>
      <c r="E4" s="266"/>
      <c r="F4" s="266"/>
      <c r="G4" s="266"/>
      <c r="H4" s="266"/>
      <c r="I4" s="267"/>
    </row>
    <row r="5" spans="1:11" s="50" customFormat="1" ht="12" customHeight="1" x14ac:dyDescent="0.2">
      <c r="A5" s="49" t="s">
        <v>48</v>
      </c>
      <c r="B5" s="49"/>
      <c r="C5" s="49"/>
      <c r="D5" s="49"/>
      <c r="E5" s="49"/>
      <c r="F5" s="49"/>
      <c r="G5" s="49"/>
    </row>
    <row r="6" spans="1:11" s="51" customFormat="1" ht="18" customHeight="1" x14ac:dyDescent="0.3">
      <c r="A6" s="271" t="s">
        <v>55</v>
      </c>
      <c r="B6" s="272"/>
      <c r="C6" s="272"/>
      <c r="D6" s="272"/>
      <c r="E6" s="272"/>
      <c r="F6" s="272"/>
      <c r="G6" s="272"/>
      <c r="H6" s="272"/>
      <c r="I6" s="272"/>
      <c r="J6" s="272"/>
      <c r="K6" s="273"/>
    </row>
    <row r="7" spans="1:11" s="51" customFormat="1" ht="39.6" x14ac:dyDescent="0.25">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5">
      <c r="A8" s="274" t="s">
        <v>85</v>
      </c>
      <c r="B8" s="57">
        <v>50110</v>
      </c>
      <c r="C8" s="57" t="s">
        <v>86</v>
      </c>
      <c r="D8" s="3"/>
      <c r="E8" s="208">
        <v>58468.78</v>
      </c>
      <c r="F8" s="208">
        <v>90481.9</v>
      </c>
      <c r="G8" s="3"/>
      <c r="H8" s="3"/>
      <c r="I8" s="3"/>
      <c r="J8" s="3"/>
      <c r="K8" s="179">
        <f t="shared" ref="K8:K19" si="0">SUM(D8:J8)</f>
        <v>148950.68</v>
      </c>
    </row>
    <row r="9" spans="1:11" ht="16.5" customHeight="1" x14ac:dyDescent="0.25">
      <c r="A9" s="275"/>
      <c r="B9" s="57">
        <v>50130</v>
      </c>
      <c r="C9" s="57" t="s">
        <v>87</v>
      </c>
      <c r="D9" s="1"/>
      <c r="E9" s="1"/>
      <c r="F9" s="1"/>
      <c r="G9" s="1"/>
      <c r="H9" s="1"/>
      <c r="I9" s="1"/>
      <c r="J9" s="1"/>
      <c r="K9" s="98">
        <f t="shared" si="0"/>
        <v>0</v>
      </c>
    </row>
    <row r="10" spans="1:11" ht="16.5" customHeight="1" x14ac:dyDescent="0.25">
      <c r="A10" s="275"/>
      <c r="B10" s="57">
        <v>50170</v>
      </c>
      <c r="C10" s="57" t="s">
        <v>88</v>
      </c>
      <c r="D10" s="2"/>
      <c r="E10" s="2"/>
      <c r="F10" s="2"/>
      <c r="G10" s="2"/>
      <c r="H10" s="2"/>
      <c r="I10" s="2"/>
      <c r="J10" s="2"/>
      <c r="K10" s="186">
        <f t="shared" si="0"/>
        <v>0</v>
      </c>
    </row>
    <row r="11" spans="1:11" ht="16.5" customHeight="1" thickBot="1" x14ac:dyDescent="0.3">
      <c r="A11" s="276"/>
      <c r="B11" s="58" t="s">
        <v>16</v>
      </c>
      <c r="C11" s="58"/>
      <c r="D11" s="59">
        <f>SUM(D8:D10)</f>
        <v>0</v>
      </c>
      <c r="E11" s="59">
        <f t="shared" ref="E11:J11" si="1">SUM(E8:E10)</f>
        <v>58468.78</v>
      </c>
      <c r="F11" s="59">
        <f t="shared" si="1"/>
        <v>90481.9</v>
      </c>
      <c r="G11" s="59">
        <f t="shared" si="1"/>
        <v>0</v>
      </c>
      <c r="H11" s="59">
        <f t="shared" si="1"/>
        <v>0</v>
      </c>
      <c r="I11" s="59">
        <f t="shared" si="1"/>
        <v>0</v>
      </c>
      <c r="J11" s="59">
        <f t="shared" si="1"/>
        <v>0</v>
      </c>
      <c r="K11" s="60">
        <f t="shared" si="0"/>
        <v>148950.68</v>
      </c>
    </row>
    <row r="12" spans="1:11" ht="16.5" customHeight="1" thickTop="1" x14ac:dyDescent="0.25">
      <c r="A12" s="277" t="s">
        <v>84</v>
      </c>
      <c r="B12" s="57">
        <v>53715</v>
      </c>
      <c r="C12" s="57" t="s">
        <v>89</v>
      </c>
      <c r="D12" s="3"/>
      <c r="E12" s="208">
        <f>'CAPITAL DEV. COSTS-THIS REQUEST'!E8</f>
        <v>42880</v>
      </c>
      <c r="F12" s="208">
        <f>'CAPITAL DEV. COSTS-THIS REQUEST'!F8</f>
        <v>153296</v>
      </c>
      <c r="G12" s="3"/>
      <c r="H12" s="3"/>
      <c r="I12" s="3"/>
      <c r="J12" s="3"/>
      <c r="K12" s="185">
        <f t="shared" si="0"/>
        <v>196176</v>
      </c>
    </row>
    <row r="13" spans="1:11" ht="16.5" customHeight="1" x14ac:dyDescent="0.25">
      <c r="A13" s="275"/>
      <c r="B13" s="57">
        <v>53720</v>
      </c>
      <c r="C13" s="57" t="s">
        <v>90</v>
      </c>
      <c r="D13" s="1"/>
      <c r="E13" s="208"/>
      <c r="F13" s="208">
        <f>'CAPITAL DEV. COSTS-THIS REQUEST'!$F$9</f>
        <v>500000</v>
      </c>
      <c r="G13" s="1"/>
      <c r="H13" s="1"/>
      <c r="I13" s="1"/>
      <c r="J13" s="1"/>
      <c r="K13" s="98">
        <f t="shared" si="0"/>
        <v>500000</v>
      </c>
    </row>
    <row r="14" spans="1:11" ht="16.5" customHeight="1" x14ac:dyDescent="0.25">
      <c r="A14" s="275"/>
      <c r="B14" s="57">
        <v>53735</v>
      </c>
      <c r="C14" s="57" t="s">
        <v>91</v>
      </c>
      <c r="D14" s="1"/>
      <c r="E14" s="1"/>
      <c r="F14" s="1"/>
      <c r="G14" s="1"/>
      <c r="H14" s="1"/>
      <c r="I14" s="1"/>
      <c r="J14" s="1"/>
      <c r="K14" s="98">
        <f t="shared" si="0"/>
        <v>0</v>
      </c>
    </row>
    <row r="15" spans="1:11" ht="16.5" customHeight="1" x14ac:dyDescent="0.25">
      <c r="A15" s="275"/>
      <c r="B15" s="57">
        <v>53740</v>
      </c>
      <c r="C15" s="57" t="s">
        <v>92</v>
      </c>
      <c r="D15" s="1"/>
      <c r="E15" s="208">
        <f>'CAPITAL DEV. COSTS-THIS REQUEST'!$E$11</f>
        <v>63410</v>
      </c>
      <c r="G15" s="208">
        <f>'CAPITAL DEV. COSTS-THIS REQUEST'!$G$11</f>
        <v>0</v>
      </c>
      <c r="H15" s="1"/>
      <c r="I15" s="1"/>
      <c r="J15" s="1"/>
      <c r="K15" s="98">
        <f t="shared" si="0"/>
        <v>63410</v>
      </c>
    </row>
    <row r="16" spans="1:11" ht="16.5" customHeight="1" x14ac:dyDescent="0.25">
      <c r="A16" s="275"/>
      <c r="B16" s="57">
        <v>53755</v>
      </c>
      <c r="C16" s="57" t="s">
        <v>93</v>
      </c>
      <c r="D16" s="1"/>
      <c r="E16" s="213">
        <f>'CAPITAL DEV. COSTS-THIS REQUEST'!$E$12</f>
        <v>2000000</v>
      </c>
      <c r="F16" s="208">
        <f>'CAPITAL DEV. COSTS-THIS REQUEST'!$F$12</f>
        <v>1600000</v>
      </c>
      <c r="G16" s="1"/>
      <c r="H16" s="1"/>
      <c r="I16" s="1"/>
      <c r="J16" s="1"/>
      <c r="K16" s="98">
        <f t="shared" si="0"/>
        <v>3600000</v>
      </c>
    </row>
    <row r="17" spans="1:11" ht="16.5" customHeight="1" x14ac:dyDescent="0.25">
      <c r="A17" s="275"/>
      <c r="B17" s="57">
        <v>53760</v>
      </c>
      <c r="C17" s="57" t="s">
        <v>94</v>
      </c>
      <c r="D17" s="1"/>
      <c r="E17" s="1"/>
      <c r="F17" s="1"/>
      <c r="G17" s="1"/>
      <c r="H17" s="1"/>
      <c r="I17" s="1"/>
      <c r="J17" s="1"/>
      <c r="K17" s="186">
        <f t="shared" si="0"/>
        <v>0</v>
      </c>
    </row>
    <row r="18" spans="1:11" ht="16.5" customHeight="1" thickBot="1" x14ac:dyDescent="0.3">
      <c r="A18" s="276"/>
      <c r="B18" s="58" t="s">
        <v>16</v>
      </c>
      <c r="C18" s="58"/>
      <c r="D18" s="59">
        <f t="shared" ref="D18:J18" si="2">SUM(D12:D17)</f>
        <v>0</v>
      </c>
      <c r="E18" s="59">
        <f t="shared" si="2"/>
        <v>2106290</v>
      </c>
      <c r="F18" s="59">
        <f t="shared" si="2"/>
        <v>2253296</v>
      </c>
      <c r="G18" s="59">
        <f t="shared" si="2"/>
        <v>0</v>
      </c>
      <c r="H18" s="59">
        <f t="shared" si="2"/>
        <v>0</v>
      </c>
      <c r="I18" s="59">
        <f t="shared" si="2"/>
        <v>0</v>
      </c>
      <c r="J18" s="59">
        <f t="shared" si="2"/>
        <v>0</v>
      </c>
      <c r="K18" s="60">
        <f t="shared" si="0"/>
        <v>4359586</v>
      </c>
    </row>
    <row r="19" spans="1:11" ht="16.5" customHeight="1" thickTop="1" x14ac:dyDescent="0.25">
      <c r="A19" s="277" t="s">
        <v>95</v>
      </c>
      <c r="B19" s="57">
        <v>55700</v>
      </c>
      <c r="C19" s="57" t="s">
        <v>96</v>
      </c>
      <c r="D19" s="1"/>
      <c r="E19" s="1"/>
      <c r="F19" s="208">
        <f>'CAPITAL DEV. COSTS-THIS REQUEST'!$F$15</f>
        <v>728500</v>
      </c>
      <c r="G19" s="1"/>
      <c r="H19" s="1"/>
      <c r="I19" s="1"/>
      <c r="J19" s="1"/>
      <c r="K19" s="185">
        <f t="shared" si="0"/>
        <v>728500</v>
      </c>
    </row>
    <row r="20" spans="1:11" ht="16.5" customHeight="1" x14ac:dyDescent="0.25">
      <c r="A20" s="274"/>
      <c r="B20" s="57">
        <v>55710</v>
      </c>
      <c r="C20" s="57" t="s">
        <v>97</v>
      </c>
      <c r="D20" s="1"/>
      <c r="E20" s="1"/>
      <c r="F20" s="1"/>
      <c r="G20" s="1"/>
      <c r="H20" s="1"/>
      <c r="I20" s="1"/>
      <c r="J20" s="1"/>
      <c r="K20" s="205"/>
    </row>
    <row r="21" spans="1:11" ht="48" customHeight="1" x14ac:dyDescent="0.25">
      <c r="A21" s="274"/>
      <c r="B21" s="57">
        <v>55730</v>
      </c>
      <c r="C21" s="57" t="s">
        <v>98</v>
      </c>
      <c r="D21" s="1"/>
      <c r="E21" s="1"/>
      <c r="F21" s="1"/>
      <c r="G21" s="1"/>
      <c r="H21" s="1"/>
      <c r="I21" s="1"/>
      <c r="J21" s="1"/>
      <c r="K21" s="205"/>
    </row>
    <row r="22" spans="1:11" ht="16.5" customHeight="1" thickBot="1" x14ac:dyDescent="0.3">
      <c r="A22" s="276"/>
      <c r="B22" s="58" t="s">
        <v>16</v>
      </c>
      <c r="C22" s="58"/>
      <c r="D22" s="59">
        <f t="shared" ref="D22:J22" si="3">SUM(D19:D21)</f>
        <v>0</v>
      </c>
      <c r="E22" s="59">
        <f t="shared" si="3"/>
        <v>0</v>
      </c>
      <c r="F22" s="59">
        <f t="shared" si="3"/>
        <v>728500</v>
      </c>
      <c r="G22" s="59">
        <f t="shared" si="3"/>
        <v>0</v>
      </c>
      <c r="H22" s="59">
        <f t="shared" si="3"/>
        <v>0</v>
      </c>
      <c r="I22" s="59">
        <f t="shared" si="3"/>
        <v>0</v>
      </c>
      <c r="J22" s="59">
        <f t="shared" si="3"/>
        <v>0</v>
      </c>
      <c r="K22" s="60">
        <f>SUM(D22:J22)</f>
        <v>728500</v>
      </c>
    </row>
    <row r="23" spans="1:11" ht="16.5" customHeight="1" thickTop="1" thickBot="1" x14ac:dyDescent="0.3">
      <c r="A23" s="268" t="s">
        <v>17</v>
      </c>
      <c r="B23" s="269"/>
      <c r="C23" s="270"/>
      <c r="D23" s="29">
        <f t="shared" ref="D23:J23" si="4">D11+D18+D22</f>
        <v>0</v>
      </c>
      <c r="E23" s="29">
        <f t="shared" si="4"/>
        <v>2164758.7799999998</v>
      </c>
      <c r="F23" s="29">
        <f t="shared" si="4"/>
        <v>3072277.9</v>
      </c>
      <c r="G23" s="29">
        <f t="shared" si="4"/>
        <v>0</v>
      </c>
      <c r="H23" s="29">
        <f t="shared" si="4"/>
        <v>0</v>
      </c>
      <c r="I23" s="29">
        <f t="shared" si="4"/>
        <v>0</v>
      </c>
      <c r="J23" s="29">
        <f t="shared" si="4"/>
        <v>0</v>
      </c>
      <c r="K23" s="29">
        <f>SUM(D23:J23)</f>
        <v>5237036.68</v>
      </c>
    </row>
    <row r="24" spans="1:11" ht="13.8" thickTop="1" x14ac:dyDescent="0.25"/>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0"/>
  <sheetViews>
    <sheetView showGridLines="0" tabSelected="1" zoomScale="120" zoomScaleNormal="120" workbookViewId="0">
      <selection activeCell="F24" sqref="F24"/>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78" t="s">
        <v>25</v>
      </c>
      <c r="B2" s="279"/>
      <c r="C2" s="279"/>
      <c r="D2" s="260" t="str">
        <f>IF(ISBLANK('PROJECT ID|INSTRUCTIONS'!C3)," ",'PROJECT ID|INSTRUCTIONS'!C3)</f>
        <v xml:space="preserve"> </v>
      </c>
      <c r="E2" s="286"/>
      <c r="F2" s="286"/>
      <c r="G2" s="286"/>
      <c r="H2" s="286"/>
      <c r="I2" s="287"/>
    </row>
    <row r="3" spans="1:11" s="64" customFormat="1" ht="16.5" customHeight="1" x14ac:dyDescent="0.2">
      <c r="A3" s="281" t="s">
        <v>22</v>
      </c>
      <c r="B3" s="282"/>
      <c r="C3" s="282"/>
      <c r="D3" s="263" t="str">
        <f>IF(ISBLANK('PROJECT ID|INSTRUCTIONS'!C4)," ",'PROJECT ID|INSTRUCTIONS'!C4)</f>
        <v>AFIS Upgrade</v>
      </c>
      <c r="E3" s="288"/>
      <c r="F3" s="288"/>
      <c r="G3" s="288"/>
      <c r="H3" s="288"/>
      <c r="I3" s="289"/>
    </row>
    <row r="4" spans="1:11" s="64" customFormat="1" ht="16.5" customHeight="1" x14ac:dyDescent="0.2">
      <c r="A4" s="283" t="s">
        <v>26</v>
      </c>
      <c r="B4" s="284"/>
      <c r="C4" s="284"/>
      <c r="D4" s="266">
        <f>IF(ISBLANK('PROJECT ID|INSTRUCTIONS'!C5)," ",'PROJECT ID|INSTRUCTIONS'!C5)</f>
        <v>41977</v>
      </c>
      <c r="E4" s="290"/>
      <c r="F4" s="290"/>
      <c r="G4" s="290"/>
      <c r="H4" s="290"/>
      <c r="I4" s="291"/>
    </row>
    <row r="5" spans="1:11" s="64" customFormat="1" ht="12" customHeight="1" x14ac:dyDescent="0.2">
      <c r="A5" s="65"/>
      <c r="B5" s="65"/>
      <c r="C5" s="65"/>
      <c r="D5" s="65"/>
      <c r="E5" s="66"/>
      <c r="F5" s="66"/>
      <c r="G5" s="66"/>
      <c r="H5" s="66"/>
      <c r="I5" s="66"/>
    </row>
    <row r="6" spans="1:11" ht="18" customHeight="1" x14ac:dyDescent="0.3">
      <c r="A6" s="292" t="s">
        <v>56</v>
      </c>
      <c r="B6" s="293"/>
      <c r="C6" s="293"/>
      <c r="D6" s="293"/>
      <c r="E6" s="293"/>
      <c r="F6" s="293"/>
      <c r="G6" s="293"/>
      <c r="H6" s="293"/>
      <c r="I6" s="293"/>
      <c r="J6" s="293"/>
      <c r="K6" s="294"/>
    </row>
    <row r="7" spans="1:11" ht="40.200000000000003" thickBot="1" x14ac:dyDescent="0.3">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2">
      <c r="A8" s="277" t="s">
        <v>84</v>
      </c>
      <c r="B8" s="57">
        <v>53715</v>
      </c>
      <c r="C8" s="57" t="s">
        <v>89</v>
      </c>
      <c r="D8" s="3"/>
      <c r="E8" s="184">
        <v>42880</v>
      </c>
      <c r="F8" s="184">
        <v>153296</v>
      </c>
      <c r="G8" s="3"/>
      <c r="H8" s="3"/>
      <c r="I8" s="3"/>
      <c r="J8" s="40"/>
      <c r="K8" s="184">
        <f t="shared" ref="K8:K19" si="0">SUM(D8:J8)</f>
        <v>196176</v>
      </c>
    </row>
    <row r="9" spans="1:11" ht="16.5" customHeight="1" x14ac:dyDescent="0.2">
      <c r="A9" s="275"/>
      <c r="B9" s="57">
        <v>53720</v>
      </c>
      <c r="C9" s="57" t="s">
        <v>90</v>
      </c>
      <c r="D9" s="1"/>
      <c r="E9" s="1"/>
      <c r="F9" s="1">
        <v>500000</v>
      </c>
      <c r="G9" s="1"/>
      <c r="H9" s="1"/>
      <c r="I9" s="1"/>
      <c r="J9" s="41"/>
      <c r="K9" s="182">
        <f t="shared" si="0"/>
        <v>500000</v>
      </c>
    </row>
    <row r="10" spans="1:11" ht="16.5" customHeight="1" x14ac:dyDescent="0.2">
      <c r="A10" s="275"/>
      <c r="B10" s="57">
        <v>53735</v>
      </c>
      <c r="C10" s="57" t="s">
        <v>91</v>
      </c>
      <c r="D10" s="1"/>
      <c r="E10" s="1"/>
      <c r="F10" s="1"/>
      <c r="G10" s="1"/>
      <c r="H10" s="1"/>
      <c r="I10" s="1"/>
      <c r="J10" s="41"/>
      <c r="K10" s="182">
        <f t="shared" si="0"/>
        <v>0</v>
      </c>
    </row>
    <row r="11" spans="1:11" ht="16.5" customHeight="1" x14ac:dyDescent="0.2">
      <c r="A11" s="275"/>
      <c r="B11" s="57">
        <v>53740</v>
      </c>
      <c r="C11" s="57" t="s">
        <v>92</v>
      </c>
      <c r="D11" s="1"/>
      <c r="E11" s="1">
        <v>63410</v>
      </c>
      <c r="G11" s="1"/>
      <c r="H11" s="1"/>
      <c r="I11" s="1"/>
      <c r="J11" s="41"/>
      <c r="K11" s="182">
        <f t="shared" si="0"/>
        <v>63410</v>
      </c>
    </row>
    <row r="12" spans="1:11" ht="16.5" customHeight="1" x14ac:dyDescent="0.2">
      <c r="A12" s="275"/>
      <c r="B12" s="57">
        <v>53755</v>
      </c>
      <c r="C12" s="57" t="s">
        <v>93</v>
      </c>
      <c r="D12" s="1"/>
      <c r="E12" s="1">
        <v>2000000</v>
      </c>
      <c r="F12" s="1">
        <v>1600000</v>
      </c>
      <c r="G12" s="1"/>
      <c r="H12" s="1"/>
      <c r="I12" s="1"/>
      <c r="J12" s="41"/>
      <c r="K12" s="182">
        <f t="shared" si="0"/>
        <v>3600000</v>
      </c>
    </row>
    <row r="13" spans="1:11" ht="16.5" customHeight="1" x14ac:dyDescent="0.2">
      <c r="A13" s="275"/>
      <c r="B13" s="57">
        <v>53760</v>
      </c>
      <c r="C13" s="57" t="s">
        <v>94</v>
      </c>
      <c r="D13" s="1"/>
      <c r="E13" s="1"/>
      <c r="F13" s="1"/>
      <c r="G13" s="1"/>
      <c r="H13" s="1"/>
      <c r="I13" s="1"/>
      <c r="J13" s="41"/>
      <c r="K13" s="183">
        <f t="shared" si="0"/>
        <v>0</v>
      </c>
    </row>
    <row r="14" spans="1:11" ht="16.5" customHeight="1" thickBot="1" x14ac:dyDescent="0.25">
      <c r="A14" s="276"/>
      <c r="B14" s="58" t="s">
        <v>16</v>
      </c>
      <c r="C14" s="58"/>
      <c r="D14" s="59">
        <f>SUM(D8:D13)</f>
        <v>0</v>
      </c>
      <c r="E14" s="59">
        <f>SUM(E8:E13)</f>
        <v>2106290</v>
      </c>
      <c r="F14" s="59">
        <f>SUM(F8:F13)</f>
        <v>2253296</v>
      </c>
      <c r="G14" s="59">
        <f t="shared" ref="G14:J14" si="1">SUM(G8:G13)</f>
        <v>0</v>
      </c>
      <c r="H14" s="59">
        <f t="shared" si="1"/>
        <v>0</v>
      </c>
      <c r="I14" s="59">
        <f t="shared" si="1"/>
        <v>0</v>
      </c>
      <c r="J14" s="71">
        <f t="shared" si="1"/>
        <v>0</v>
      </c>
      <c r="K14" s="61">
        <f t="shared" si="0"/>
        <v>4359586</v>
      </c>
    </row>
    <row r="15" spans="1:11" ht="16.5" customHeight="1" thickTop="1" x14ac:dyDescent="0.2">
      <c r="A15" s="277" t="s">
        <v>95</v>
      </c>
      <c r="B15" s="57">
        <v>55700</v>
      </c>
      <c r="C15" s="57" t="s">
        <v>96</v>
      </c>
      <c r="D15" s="1"/>
      <c r="E15" s="1"/>
      <c r="F15" s="1">
        <v>728500</v>
      </c>
      <c r="G15" s="1"/>
      <c r="H15" s="1"/>
      <c r="I15" s="1"/>
      <c r="J15" s="41"/>
      <c r="K15" s="184">
        <f t="shared" si="0"/>
        <v>728500</v>
      </c>
    </row>
    <row r="16" spans="1:11" ht="16.5" customHeight="1" x14ac:dyDescent="0.2">
      <c r="A16" s="274"/>
      <c r="B16" s="57">
        <v>55710</v>
      </c>
      <c r="C16" s="57" t="s">
        <v>97</v>
      </c>
      <c r="D16" s="1"/>
      <c r="E16" s="1"/>
      <c r="F16" s="1"/>
      <c r="G16" s="1"/>
      <c r="H16" s="1"/>
      <c r="I16" s="1"/>
      <c r="J16" s="41"/>
      <c r="K16" s="206"/>
    </row>
    <row r="17" spans="1:11" ht="15.75" customHeight="1" x14ac:dyDescent="0.2">
      <c r="A17" s="274"/>
      <c r="B17" s="57">
        <v>55730</v>
      </c>
      <c r="C17" s="57" t="s">
        <v>98</v>
      </c>
      <c r="D17" s="1"/>
      <c r="E17" s="1"/>
      <c r="F17" s="1"/>
      <c r="G17" s="1"/>
      <c r="H17" s="1"/>
      <c r="I17" s="1"/>
      <c r="J17" s="41"/>
      <c r="K17" s="183">
        <f t="shared" si="0"/>
        <v>0</v>
      </c>
    </row>
    <row r="18" spans="1:11" ht="16.5" customHeight="1" thickBot="1" x14ac:dyDescent="0.25">
      <c r="A18" s="276"/>
      <c r="B18" s="58" t="s">
        <v>16</v>
      </c>
      <c r="C18" s="58"/>
      <c r="D18" s="59">
        <f>SUM(D15:D17)</f>
        <v>0</v>
      </c>
      <c r="E18" s="59">
        <f t="shared" ref="E18:J18" si="2">SUM(E15:E17)</f>
        <v>0</v>
      </c>
      <c r="F18" s="59">
        <f t="shared" si="2"/>
        <v>728500</v>
      </c>
      <c r="G18" s="59">
        <f t="shared" si="2"/>
        <v>0</v>
      </c>
      <c r="H18" s="59">
        <f t="shared" si="2"/>
        <v>0</v>
      </c>
      <c r="I18" s="59">
        <f t="shared" si="2"/>
        <v>0</v>
      </c>
      <c r="J18" s="71">
        <f t="shared" si="2"/>
        <v>0</v>
      </c>
      <c r="K18" s="61">
        <f t="shared" si="0"/>
        <v>728500</v>
      </c>
    </row>
    <row r="19" spans="1:11" ht="16.5" customHeight="1" thickTop="1" thickBot="1" x14ac:dyDescent="0.25">
      <c r="A19" s="62" t="s">
        <v>17</v>
      </c>
      <c r="B19" s="63"/>
      <c r="C19" s="72"/>
      <c r="D19" s="29">
        <f>D14+D18</f>
        <v>0</v>
      </c>
      <c r="E19" s="29">
        <f t="shared" ref="E19:J19" si="3">E14+E18</f>
        <v>2106290</v>
      </c>
      <c r="F19" s="29">
        <f t="shared" si="3"/>
        <v>2981796</v>
      </c>
      <c r="G19" s="29">
        <f t="shared" si="3"/>
        <v>0</v>
      </c>
      <c r="H19" s="29">
        <f t="shared" si="3"/>
        <v>0</v>
      </c>
      <c r="I19" s="29">
        <f t="shared" si="3"/>
        <v>0</v>
      </c>
      <c r="J19" s="29">
        <f t="shared" si="3"/>
        <v>0</v>
      </c>
      <c r="K19" s="29">
        <f t="shared" si="0"/>
        <v>5088086</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315" t="s">
        <v>25</v>
      </c>
      <c r="B2" s="316"/>
      <c r="C2" s="308" t="str">
        <f>IF(ISBLANK('PROJECT ID|INSTRUCTIONS'!C3)," ",'PROJECT ID|INSTRUCTIONS'!C3)</f>
        <v xml:space="preserve"> </v>
      </c>
      <c r="D2" s="308"/>
      <c r="E2" s="309"/>
    </row>
    <row r="3" spans="1:5" ht="16.5" customHeight="1" x14ac:dyDescent="0.25">
      <c r="A3" s="317" t="s">
        <v>22</v>
      </c>
      <c r="B3" s="318"/>
      <c r="C3" s="310" t="str">
        <f>IF(ISBLANK('PROJECT ID|INSTRUCTIONS'!C4)," ",'PROJECT ID|INSTRUCTIONS'!C4)</f>
        <v>AFIS Upgrade</v>
      </c>
      <c r="D3" s="310"/>
      <c r="E3" s="311"/>
    </row>
    <row r="4" spans="1:5" ht="16.5" customHeight="1" x14ac:dyDescent="0.25">
      <c r="A4" s="319" t="s">
        <v>26</v>
      </c>
      <c r="B4" s="320"/>
      <c r="C4" s="312">
        <f>IF(ISBLANK('PROJECT ID|INSTRUCTIONS'!C5)," ",'PROJECT ID|INSTRUCTIONS'!C5)</f>
        <v>41977</v>
      </c>
      <c r="D4" s="312"/>
      <c r="E4" s="313"/>
    </row>
    <row r="5" spans="1:5" ht="12" customHeight="1" x14ac:dyDescent="0.25"/>
    <row r="6" spans="1:5" ht="15.6" x14ac:dyDescent="0.25">
      <c r="A6" s="296" t="s">
        <v>71</v>
      </c>
      <c r="B6" s="297"/>
      <c r="C6" s="297"/>
      <c r="D6" s="297"/>
      <c r="E6" s="298"/>
    </row>
    <row r="7" spans="1:5" ht="15.75" customHeight="1" x14ac:dyDescent="0.25">
      <c r="A7" s="196" t="s">
        <v>44</v>
      </c>
      <c r="B7" s="188" t="s">
        <v>49</v>
      </c>
      <c r="C7" s="189" t="s">
        <v>82</v>
      </c>
      <c r="D7" s="189" t="s">
        <v>51</v>
      </c>
      <c r="E7" s="190" t="s">
        <v>43</v>
      </c>
    </row>
    <row r="8" spans="1:5" ht="3.75" customHeight="1" x14ac:dyDescent="0.25">
      <c r="A8" s="194"/>
      <c r="B8" s="194"/>
      <c r="C8" s="195"/>
      <c r="D8" s="195"/>
      <c r="E8" s="195"/>
    </row>
    <row r="9" spans="1:5" ht="13.8" x14ac:dyDescent="0.25">
      <c r="A9" s="299" t="str">
        <f>CONCATENATE("FY ",Settings!$C$1-1)</f>
        <v>FY 2014</v>
      </c>
      <c r="B9" s="300"/>
      <c r="C9" s="300"/>
      <c r="D9" s="300"/>
      <c r="E9" s="301"/>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02" t="str">
        <f>CONCATENATE("FY ",Settings!$C$1)</f>
        <v>FY 2015</v>
      </c>
      <c r="B20" s="303"/>
      <c r="C20" s="303"/>
      <c r="D20" s="303"/>
      <c r="E20" s="304"/>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314" t="s">
        <v>39</v>
      </c>
      <c r="B36" s="314"/>
      <c r="C36" s="314"/>
      <c r="D36" s="191">
        <f>SUM(D21:D35)</f>
        <v>0</v>
      </c>
      <c r="E36" s="76"/>
    </row>
    <row r="37" spans="1:5" ht="15.75" customHeight="1" thickTop="1" x14ac:dyDescent="0.25">
      <c r="A37" s="295" t="str">
        <f>CONCATENATE("FY ",Settings!$C$1+1, "+")</f>
        <v>FY 2016+</v>
      </c>
      <c r="B37" s="295"/>
      <c r="C37" s="295"/>
      <c r="D37" s="295"/>
      <c r="E37" s="295"/>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05" t="s">
        <v>39</v>
      </c>
      <c r="B66" s="306"/>
      <c r="C66" s="307"/>
      <c r="D66" s="191">
        <f>SUM(D38:D65)</f>
        <v>0</v>
      </c>
      <c r="E66" s="76"/>
    </row>
    <row r="67" spans="1:5" ht="13.8" thickTop="1" x14ac:dyDescent="0.25"/>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3"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O28"/>
  <sheetViews>
    <sheetView showGridLines="0" topLeftCell="A10" zoomScaleNormal="100" workbookViewId="0">
      <selection activeCell="K19" sqref="K19"/>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53" t="s">
        <v>25</v>
      </c>
      <c r="B2" s="321"/>
      <c r="C2" s="254"/>
      <c r="D2" s="259" t="str">
        <f>IF(ISBLANK('PROJECT ID|INSTRUCTIONS'!C3)," ",'PROJECT ID|INSTRUCTIONS'!C3)</f>
        <v xml:space="preserve"> </v>
      </c>
      <c r="E2" s="260"/>
      <c r="F2" s="260"/>
      <c r="G2" s="260"/>
      <c r="H2" s="260"/>
      <c r="I2" s="260"/>
      <c r="J2" s="260"/>
      <c r="K2" s="261"/>
    </row>
    <row r="3" spans="1:15" s="64" customFormat="1" ht="16.5" customHeight="1" x14ac:dyDescent="0.2">
      <c r="A3" s="255" t="s">
        <v>22</v>
      </c>
      <c r="B3" s="282"/>
      <c r="C3" s="256"/>
      <c r="D3" s="262" t="str">
        <f>IF(ISBLANK('PROJECT ID|INSTRUCTIONS'!C4)," ",'PROJECT ID|INSTRUCTIONS'!C4)</f>
        <v>AFIS Upgrade</v>
      </c>
      <c r="E3" s="263"/>
      <c r="F3" s="263"/>
      <c r="G3" s="263"/>
      <c r="H3" s="263"/>
      <c r="I3" s="263"/>
      <c r="J3" s="263"/>
      <c r="K3" s="264"/>
    </row>
    <row r="4" spans="1:15" s="64" customFormat="1" ht="16.5" customHeight="1" x14ac:dyDescent="0.2">
      <c r="A4" s="257" t="s">
        <v>26</v>
      </c>
      <c r="B4" s="322"/>
      <c r="C4" s="258"/>
      <c r="D4" s="265">
        <f>IF(ISBLANK('PROJECT ID|INSTRUCTIONS'!C5)," ",'PROJECT ID|INSTRUCTIONS'!C5)</f>
        <v>41977</v>
      </c>
      <c r="E4" s="266"/>
      <c r="F4" s="266"/>
      <c r="G4" s="266"/>
      <c r="H4" s="266"/>
      <c r="I4" s="266"/>
      <c r="J4" s="266"/>
      <c r="K4" s="267"/>
    </row>
    <row r="5" spans="1:15" s="50" customFormat="1" ht="12" customHeight="1" x14ac:dyDescent="0.2"/>
    <row r="6" spans="1:15" ht="16.5" customHeight="1" x14ac:dyDescent="0.2">
      <c r="A6" s="326" t="s">
        <v>52</v>
      </c>
      <c r="B6" s="326"/>
      <c r="C6" s="326"/>
      <c r="D6" s="326"/>
      <c r="E6" s="326"/>
      <c r="F6" s="94">
        <v>2016</v>
      </c>
      <c r="G6" s="50"/>
      <c r="H6" s="77"/>
      <c r="I6" s="50"/>
      <c r="J6" s="50"/>
      <c r="K6" s="50"/>
    </row>
    <row r="7" spans="1:15" ht="16.5" customHeight="1" x14ac:dyDescent="0.2">
      <c r="A7" s="326" t="s">
        <v>53</v>
      </c>
      <c r="B7" s="326"/>
      <c r="C7" s="326"/>
      <c r="D7" s="326"/>
      <c r="E7" s="326"/>
      <c r="F7" s="95">
        <v>2018</v>
      </c>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92" t="s">
        <v>28</v>
      </c>
      <c r="B9" s="293"/>
      <c r="C9" s="293"/>
      <c r="D9" s="293"/>
      <c r="E9" s="293"/>
      <c r="F9" s="293"/>
      <c r="G9" s="293"/>
      <c r="H9" s="293"/>
      <c r="I9" s="293"/>
      <c r="J9" s="293"/>
      <c r="K9" s="294"/>
      <c r="M9" s="323" t="s">
        <v>70</v>
      </c>
      <c r="N9" s="324"/>
      <c r="O9" s="325"/>
    </row>
    <row r="10" spans="1:15" ht="13.2" x14ac:dyDescent="0.25">
      <c r="A10" s="78"/>
      <c r="B10" s="79"/>
      <c r="C10" s="80"/>
      <c r="D10" s="81" t="s">
        <v>18</v>
      </c>
      <c r="E10" s="81" t="s">
        <v>19</v>
      </c>
      <c r="F10" s="82" t="str">
        <f>IF(OR(ISBLANK($F$7),ISBLANK($F$6)),"(c)",IF($F$7-$F$6&gt;1,"(c)",""))</f>
        <v>(c)</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(d)</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Transition FY17 Support Costs</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FY18 Support Costs</v>
      </c>
      <c r="L11" s="90"/>
      <c r="M11" s="91" t="s">
        <v>61</v>
      </c>
      <c r="N11" s="82" t="s">
        <v>72</v>
      </c>
      <c r="O11" s="83" t="s">
        <v>62</v>
      </c>
    </row>
    <row r="12" spans="1:15" ht="16.5" customHeight="1" x14ac:dyDescent="0.2">
      <c r="A12" s="274" t="s">
        <v>85</v>
      </c>
      <c r="B12" s="57">
        <v>50110</v>
      </c>
      <c r="C12" s="57" t="s">
        <v>86</v>
      </c>
      <c r="D12" s="3"/>
      <c r="E12" s="3"/>
      <c r="F12" s="3"/>
      <c r="G12" s="3"/>
      <c r="H12" s="3"/>
      <c r="I12" s="3"/>
      <c r="J12" s="3"/>
      <c r="K12" s="44"/>
      <c r="L12" s="92"/>
      <c r="M12" s="45"/>
      <c r="N12" s="39"/>
      <c r="O12" s="179">
        <f>M12*N12</f>
        <v>0</v>
      </c>
    </row>
    <row r="13" spans="1:15" ht="16.5" customHeight="1" x14ac:dyDescent="0.2">
      <c r="A13" s="275"/>
      <c r="B13" s="57">
        <v>50130</v>
      </c>
      <c r="C13" s="57" t="s">
        <v>87</v>
      </c>
      <c r="D13" s="1"/>
      <c r="E13" s="1"/>
      <c r="F13" s="1"/>
      <c r="G13" s="1"/>
      <c r="H13" s="1"/>
      <c r="I13" s="1"/>
      <c r="J13" s="1"/>
      <c r="K13" s="42"/>
      <c r="M13" s="46"/>
      <c r="N13" s="37"/>
      <c r="O13" s="179">
        <f>M13*N13</f>
        <v>0</v>
      </c>
    </row>
    <row r="14" spans="1:15" ht="16.5" customHeight="1" x14ac:dyDescent="0.2">
      <c r="A14" s="275"/>
      <c r="B14" s="57">
        <v>50170</v>
      </c>
      <c r="C14" s="57" t="s">
        <v>88</v>
      </c>
      <c r="D14" s="2"/>
      <c r="E14" s="2"/>
      <c r="F14" s="2"/>
      <c r="G14" s="2"/>
      <c r="H14" s="2"/>
      <c r="I14" s="2"/>
      <c r="J14" s="2"/>
      <c r="K14" s="43"/>
      <c r="M14" s="47"/>
      <c r="N14" s="38"/>
      <c r="O14" s="179">
        <f>M14*N14</f>
        <v>0</v>
      </c>
    </row>
    <row r="15" spans="1:15" ht="16.5" customHeight="1" thickBot="1" x14ac:dyDescent="0.3">
      <c r="A15" s="276"/>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7" t="s">
        <v>84</v>
      </c>
      <c r="B16" s="57">
        <v>53715</v>
      </c>
      <c r="C16" s="57" t="s">
        <v>89</v>
      </c>
      <c r="D16" s="3"/>
      <c r="E16" s="3"/>
      <c r="F16" s="3"/>
      <c r="G16" s="3"/>
      <c r="H16" s="3"/>
      <c r="I16" s="3"/>
      <c r="J16" s="3"/>
      <c r="K16" s="44"/>
      <c r="M16" s="45"/>
      <c r="N16" s="39"/>
      <c r="O16" s="179">
        <f t="shared" ref="O16:O21" si="1">M16*N16</f>
        <v>0</v>
      </c>
    </row>
    <row r="17" spans="1:15" ht="16.5" customHeight="1" x14ac:dyDescent="0.2">
      <c r="A17" s="275"/>
      <c r="B17" s="57">
        <v>53720</v>
      </c>
      <c r="C17" s="57" t="s">
        <v>90</v>
      </c>
      <c r="D17" s="1"/>
      <c r="E17" s="1"/>
      <c r="F17" s="1"/>
      <c r="G17" s="1"/>
      <c r="H17" s="1"/>
      <c r="I17" s="1"/>
      <c r="J17" s="1"/>
      <c r="K17" s="42"/>
      <c r="M17" s="46"/>
      <c r="N17" s="37"/>
      <c r="O17" s="179">
        <f t="shared" si="1"/>
        <v>0</v>
      </c>
    </row>
    <row r="18" spans="1:15" ht="16.5" customHeight="1" x14ac:dyDescent="0.2">
      <c r="A18" s="275"/>
      <c r="B18" s="57">
        <v>53735</v>
      </c>
      <c r="C18" s="57" t="s">
        <v>91</v>
      </c>
      <c r="D18" s="1"/>
      <c r="E18" s="1"/>
      <c r="F18" s="1"/>
      <c r="G18" s="1"/>
      <c r="H18" s="1"/>
      <c r="I18" s="1"/>
      <c r="J18" s="1"/>
      <c r="K18" s="42"/>
      <c r="M18" s="46"/>
      <c r="N18" s="37"/>
      <c r="O18" s="179">
        <f t="shared" si="1"/>
        <v>0</v>
      </c>
    </row>
    <row r="19" spans="1:15" ht="16.5" customHeight="1" x14ac:dyDescent="0.2">
      <c r="A19" s="275"/>
      <c r="B19" s="57">
        <v>53740</v>
      </c>
      <c r="C19" s="57" t="s">
        <v>92</v>
      </c>
      <c r="D19" s="1">
        <v>612392</v>
      </c>
      <c r="E19" s="1">
        <v>153096</v>
      </c>
      <c r="F19" s="208">
        <f>+K19/12*9</f>
        <v>528187.5</v>
      </c>
      <c r="G19" s="1"/>
      <c r="H19" s="1"/>
      <c r="I19" s="1"/>
      <c r="J19" s="1"/>
      <c r="K19" s="208">
        <v>704250</v>
      </c>
      <c r="M19" s="46"/>
      <c r="N19" s="37"/>
      <c r="O19" s="179">
        <f t="shared" si="1"/>
        <v>0</v>
      </c>
    </row>
    <row r="20" spans="1:15" ht="16.5" customHeight="1" x14ac:dyDescent="0.2">
      <c r="A20" s="275"/>
      <c r="B20" s="57">
        <v>53755</v>
      </c>
      <c r="C20" s="57" t="s">
        <v>93</v>
      </c>
      <c r="D20" s="1"/>
      <c r="E20" s="1"/>
      <c r="F20" s="1"/>
      <c r="G20" s="1"/>
      <c r="H20" s="1"/>
      <c r="I20" s="1"/>
      <c r="J20" s="1"/>
      <c r="K20" s="42"/>
      <c r="M20" s="46"/>
      <c r="N20" s="37"/>
      <c r="O20" s="179">
        <f t="shared" si="1"/>
        <v>0</v>
      </c>
    </row>
    <row r="21" spans="1:15" ht="16.5" customHeight="1" x14ac:dyDescent="0.2">
      <c r="A21" s="275"/>
      <c r="B21" s="57">
        <v>53760</v>
      </c>
      <c r="C21" s="57" t="s">
        <v>94</v>
      </c>
      <c r="D21" s="1"/>
      <c r="E21" s="1"/>
      <c r="F21" s="1"/>
      <c r="G21" s="1"/>
      <c r="H21" s="1"/>
      <c r="I21" s="1"/>
      <c r="J21" s="1"/>
      <c r="K21" s="42"/>
      <c r="M21" s="46"/>
      <c r="N21" s="37"/>
      <c r="O21" s="179">
        <f t="shared" si="1"/>
        <v>0</v>
      </c>
    </row>
    <row r="22" spans="1:15" ht="16.5" customHeight="1" thickBot="1" x14ac:dyDescent="0.3">
      <c r="A22" s="276"/>
      <c r="B22" s="58" t="s">
        <v>16</v>
      </c>
      <c r="C22" s="58"/>
      <c r="D22" s="59">
        <f t="shared" ref="D22:K22" si="2">SUM(D16:D21)</f>
        <v>612392</v>
      </c>
      <c r="E22" s="59">
        <f t="shared" si="2"/>
        <v>153096</v>
      </c>
      <c r="F22" s="59">
        <f t="shared" si="2"/>
        <v>528187.5</v>
      </c>
      <c r="G22" s="59">
        <f t="shared" si="2"/>
        <v>0</v>
      </c>
      <c r="H22" s="59">
        <f t="shared" si="2"/>
        <v>0</v>
      </c>
      <c r="I22" s="59">
        <f t="shared" si="2"/>
        <v>0</v>
      </c>
      <c r="J22" s="59">
        <f t="shared" si="2"/>
        <v>0</v>
      </c>
      <c r="K22" s="60">
        <f t="shared" si="2"/>
        <v>704250</v>
      </c>
      <c r="M22" s="93">
        <f>SUM(M16:M21)</f>
        <v>0</v>
      </c>
      <c r="N22" s="181" t="s">
        <v>60</v>
      </c>
      <c r="O22" s="60">
        <f>SUM(O16:O21)</f>
        <v>0</v>
      </c>
    </row>
    <row r="23" spans="1:15" ht="16.5" customHeight="1" thickTop="1" x14ac:dyDescent="0.2">
      <c r="A23" s="277" t="s">
        <v>95</v>
      </c>
      <c r="B23" s="57">
        <v>55700</v>
      </c>
      <c r="C23" s="57" t="s">
        <v>96</v>
      </c>
      <c r="D23" s="1"/>
      <c r="E23" s="1"/>
      <c r="F23" s="1"/>
      <c r="G23" s="1"/>
      <c r="H23" s="1"/>
      <c r="I23" s="1"/>
      <c r="J23" s="1"/>
      <c r="K23" s="42"/>
      <c r="M23" s="46"/>
      <c r="N23" s="37"/>
      <c r="O23" s="179">
        <f>M23*N23</f>
        <v>0</v>
      </c>
    </row>
    <row r="24" spans="1:15" ht="16.5" customHeight="1" x14ac:dyDescent="0.2">
      <c r="A24" s="274"/>
      <c r="B24" s="57">
        <v>55710</v>
      </c>
      <c r="C24" s="57" t="s">
        <v>97</v>
      </c>
      <c r="D24" s="1"/>
      <c r="E24" s="1"/>
      <c r="F24" s="1"/>
      <c r="G24" s="1"/>
      <c r="H24" s="1"/>
      <c r="I24" s="1"/>
      <c r="J24" s="1"/>
      <c r="K24" s="42"/>
      <c r="M24" s="46"/>
      <c r="N24" s="37"/>
      <c r="O24" s="179"/>
    </row>
    <row r="25" spans="1:15" ht="16.5" customHeight="1" x14ac:dyDescent="0.2">
      <c r="A25" s="274"/>
      <c r="B25" s="57">
        <v>55730</v>
      </c>
      <c r="C25" s="57" t="s">
        <v>98</v>
      </c>
      <c r="D25" s="1"/>
      <c r="E25" s="1"/>
      <c r="F25" s="1"/>
      <c r="G25" s="1"/>
      <c r="H25" s="1"/>
      <c r="I25" s="1"/>
      <c r="J25" s="1"/>
      <c r="K25" s="42"/>
      <c r="M25" s="46"/>
      <c r="N25" s="37"/>
      <c r="O25" s="179">
        <f>M25*N25</f>
        <v>0</v>
      </c>
    </row>
    <row r="26" spans="1:15" ht="16.5" customHeight="1" thickBot="1" x14ac:dyDescent="0.3">
      <c r="A26" s="276"/>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612392</v>
      </c>
      <c r="E27" s="29">
        <f t="shared" si="4"/>
        <v>153096</v>
      </c>
      <c r="F27" s="29">
        <f t="shared" si="4"/>
        <v>528187.5</v>
      </c>
      <c r="G27" s="29">
        <f t="shared" si="4"/>
        <v>0</v>
      </c>
      <c r="H27" s="29">
        <f t="shared" si="4"/>
        <v>0</v>
      </c>
      <c r="I27" s="29">
        <f t="shared" si="4"/>
        <v>0</v>
      </c>
      <c r="J27" s="29">
        <f t="shared" si="4"/>
        <v>0</v>
      </c>
      <c r="K27" s="29">
        <f t="shared" si="4"/>
        <v>704250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K4" sqref="K4"/>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315" t="s">
        <v>25</v>
      </c>
      <c r="B2" s="316"/>
      <c r="C2" s="327" t="str">
        <f>IF(ISBLANK('PROJECT ID|INSTRUCTIONS'!C3)," ",'PROJECT ID|INSTRUCTIONS'!C3)</f>
        <v xml:space="preserve"> </v>
      </c>
      <c r="D2" s="327"/>
      <c r="E2" s="327"/>
      <c r="F2" s="327"/>
      <c r="G2" s="327"/>
      <c r="H2" s="327"/>
      <c r="I2" s="328"/>
    </row>
    <row r="3" spans="1:12" s="64" customFormat="1" ht="16.5" customHeight="1" x14ac:dyDescent="0.2">
      <c r="A3" s="317" t="s">
        <v>22</v>
      </c>
      <c r="B3" s="318"/>
      <c r="C3" s="329" t="str">
        <f>'PROJECT ID|INSTRUCTIONS'!$C$4</f>
        <v>AFIS Upgrade</v>
      </c>
      <c r="D3" s="329"/>
      <c r="E3" s="329"/>
      <c r="F3" s="329"/>
      <c r="G3" s="329"/>
      <c r="H3" s="329"/>
      <c r="I3" s="330"/>
    </row>
    <row r="4" spans="1:12" s="64" customFormat="1" ht="16.5" customHeight="1" x14ac:dyDescent="0.2">
      <c r="A4" s="319" t="s">
        <v>26</v>
      </c>
      <c r="B4" s="320"/>
      <c r="C4" s="266">
        <f>IF(ISBLANK('PROJECT ID|INSTRUCTIONS'!C5)," ",'PROJECT ID|INSTRUCTIONS'!C5)</f>
        <v>41977</v>
      </c>
      <c r="D4" s="266"/>
      <c r="E4" s="266"/>
      <c r="F4" s="266"/>
      <c r="G4" s="266"/>
      <c r="H4" s="266"/>
      <c r="I4" s="267"/>
    </row>
    <row r="5" spans="1:12" s="105" customFormat="1" ht="12" customHeight="1" x14ac:dyDescent="0.2">
      <c r="A5" s="101"/>
      <c r="B5" s="101"/>
      <c r="C5" s="331"/>
      <c r="D5" s="331"/>
      <c r="E5" s="331"/>
      <c r="F5" s="331"/>
      <c r="G5" s="331"/>
      <c r="H5" s="331"/>
      <c r="I5" s="102"/>
      <c r="J5" s="103"/>
      <c r="K5" s="104"/>
    </row>
    <row r="6" spans="1:12" s="105" customFormat="1" ht="15" customHeight="1" x14ac:dyDescent="0.3">
      <c r="A6" s="332" t="s">
        <v>21</v>
      </c>
      <c r="B6" s="333"/>
      <c r="C6" s="333"/>
      <c r="D6" s="333"/>
      <c r="E6" s="333"/>
      <c r="F6" s="333"/>
      <c r="G6" s="333"/>
      <c r="H6" s="333"/>
      <c r="I6" s="333"/>
      <c r="J6" s="333"/>
      <c r="K6" s="333"/>
      <c r="L6" s="334"/>
    </row>
    <row r="7" spans="1:12" ht="39" customHeight="1" x14ac:dyDescent="0.25">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x14ac:dyDescent="0.25">
      <c r="A8" s="106"/>
      <c r="B8" s="207" t="s">
        <v>104</v>
      </c>
      <c r="C8" s="6"/>
      <c r="D8" s="6"/>
      <c r="E8" s="6"/>
      <c r="F8" s="6"/>
      <c r="G8" s="6"/>
      <c r="H8" s="6"/>
      <c r="I8" s="123"/>
      <c r="J8" s="120">
        <f>SUM(D8:H8)</f>
        <v>0</v>
      </c>
      <c r="K8" s="114">
        <f>SUM(D8:I8)</f>
        <v>0</v>
      </c>
      <c r="L8" s="115">
        <f>SUM(C8:I8)</f>
        <v>0</v>
      </c>
    </row>
    <row r="9" spans="1:12" ht="16.5" customHeight="1" x14ac:dyDescent="0.25">
      <c r="A9" s="106"/>
      <c r="B9" s="207" t="s">
        <v>105</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7" t="s">
        <v>106</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2106290</v>
      </c>
      <c r="E13" s="126">
        <f>'CAPITAL DEV. COSTS-THIS REQUEST'!F19</f>
        <v>2981796</v>
      </c>
      <c r="F13" s="126">
        <f>'CAPITAL DEV. COSTS-THIS REQUEST'!G19</f>
        <v>0</v>
      </c>
      <c r="G13" s="126">
        <f>'CAPITAL DEV. COSTS-THIS REQUEST'!H19</f>
        <v>0</v>
      </c>
      <c r="H13" s="126">
        <f>'CAPITAL DEV. COSTS-THIS REQUEST'!I19</f>
        <v>0</v>
      </c>
      <c r="I13" s="126">
        <f>'CAPITAL DEV. COSTS-THIS REQUEST'!J19</f>
        <v>0</v>
      </c>
      <c r="J13" s="121">
        <f t="shared" si="0"/>
        <v>5088086</v>
      </c>
      <c r="K13" s="116">
        <f t="shared" si="1"/>
        <v>5088086</v>
      </c>
      <c r="L13" s="117">
        <f t="shared" si="2"/>
        <v>5088086</v>
      </c>
    </row>
    <row r="14" spans="1:12" ht="16.5" customHeight="1" x14ac:dyDescent="0.25">
      <c r="A14" s="343" t="s">
        <v>107</v>
      </c>
      <c r="B14" s="344"/>
      <c r="C14" s="6"/>
      <c r="D14" s="6">
        <v>58468.78</v>
      </c>
      <c r="E14" s="6">
        <v>90481.900000000373</v>
      </c>
      <c r="F14" s="6"/>
      <c r="G14" s="6"/>
      <c r="H14" s="6"/>
      <c r="I14" s="6"/>
      <c r="J14" s="121">
        <f t="shared" si="0"/>
        <v>148950.68000000037</v>
      </c>
      <c r="K14" s="116">
        <f t="shared" si="1"/>
        <v>148950.68000000037</v>
      </c>
      <c r="L14" s="117">
        <f t="shared" si="2"/>
        <v>148950.68000000037</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42" t="s">
        <v>41</v>
      </c>
      <c r="B19" s="342"/>
      <c r="C19" s="11">
        <f t="shared" ref="C19:L19" si="3">SUM(C8:C18)</f>
        <v>0</v>
      </c>
      <c r="D19" s="11">
        <f t="shared" si="3"/>
        <v>2164758.7799999998</v>
      </c>
      <c r="E19" s="11">
        <f t="shared" si="3"/>
        <v>3072277.9000000004</v>
      </c>
      <c r="F19" s="11">
        <f t="shared" si="3"/>
        <v>0</v>
      </c>
      <c r="G19" s="11">
        <f t="shared" si="3"/>
        <v>0</v>
      </c>
      <c r="H19" s="11">
        <f t="shared" si="3"/>
        <v>0</v>
      </c>
      <c r="I19" s="11">
        <f t="shared" si="3"/>
        <v>0</v>
      </c>
      <c r="J19" s="11">
        <f>SUM(J8:J18)</f>
        <v>5237036.6800000006</v>
      </c>
      <c r="K19" s="11">
        <f t="shared" si="3"/>
        <v>5237036.6800000006</v>
      </c>
      <c r="L19" s="11">
        <f t="shared" si="3"/>
        <v>5237036.6800000006</v>
      </c>
    </row>
    <row r="20" spans="1:12" ht="12.6" customHeight="1" thickTop="1" x14ac:dyDescent="0.25">
      <c r="A20" s="109"/>
      <c r="B20" s="110"/>
      <c r="C20" s="111"/>
      <c r="D20" s="111"/>
      <c r="E20" s="111"/>
      <c r="F20" s="111"/>
      <c r="G20" s="111"/>
      <c r="H20" s="111"/>
      <c r="I20" s="111"/>
    </row>
    <row r="21" spans="1:12" ht="26.25" customHeight="1" x14ac:dyDescent="0.25">
      <c r="A21" s="335" t="s">
        <v>40</v>
      </c>
      <c r="B21" s="336"/>
      <c r="C21" s="7">
        <f>'TOTAL DEVELOPMENT COSTS'!D23</f>
        <v>0</v>
      </c>
      <c r="D21" s="7">
        <f>'TOTAL DEVELOPMENT COSTS'!E23</f>
        <v>2164758.7799999998</v>
      </c>
      <c r="E21" s="7">
        <f>'TOTAL DEVELOPMENT COSTS'!F23</f>
        <v>3072277.9</v>
      </c>
      <c r="F21" s="7">
        <f>'TOTAL DEVELOPMENT COSTS'!G23</f>
        <v>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37" t="s">
        <v>77</v>
      </c>
      <c r="B23" s="338"/>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9" t="str">
        <f>IF(AND(D23=0,E23=0,F23=0,G23=0,H23=0,I23=0),"","Total Funding Source Must Equal Total Development Cost")</f>
        <v/>
      </c>
      <c r="D25" s="340"/>
      <c r="E25" s="340"/>
      <c r="F25" s="340"/>
      <c r="G25" s="340"/>
      <c r="H25" s="340"/>
      <c r="I25" s="341"/>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2"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2014-12-12T19:55:07Z</cp:lastPrinted>
  <dcterms:created xsi:type="dcterms:W3CDTF">2009-11-16T15:45:40Z</dcterms:created>
  <dcterms:modified xsi:type="dcterms:W3CDTF">2014-12-15T13:00:06Z</dcterms:modified>
</cp:coreProperties>
</file>