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hidePivotFieldList="1" defaultThemeVersion="124226"/>
  <bookViews>
    <workbookView xWindow="0" yWindow="60" windowWidth="24240" windowHeight="11775" tabRatio="938"/>
  </bookViews>
  <sheets>
    <sheet name="APC Conversion Factor" sheetId="4" r:id="rId1"/>
    <sheet name="CT Wage Index" sheetId="52" r:id="rId2"/>
    <sheet name="Outpatient CCR" sheetId="56" r:id="rId3"/>
    <sheet name="OP_Cost" sheetId="57" r:id="rId4"/>
    <sheet name="OP_Charges" sheetId="5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 localSheetId="1">#REF!</definedName>
    <definedName name="\p">#REF!</definedName>
    <definedName name="\s">#REF!</definedName>
    <definedName name="_Fill" hidden="1">#REF!</definedName>
    <definedName name="_xlnm._FilterDatabase" localSheetId="1" hidden="1">'CT Wage Index'!$A$5:$H$5</definedName>
    <definedName name="_fy13" localSheetId="1">#REF!</definedName>
    <definedName name="_fy13">#REF!</definedName>
    <definedName name="_T2" localSheetId="1">#REF!</definedName>
    <definedName name="_T2">#REF!</definedName>
    <definedName name="_t3" localSheetId="1">#REF!</definedName>
    <definedName name="_t3">#REF!</definedName>
    <definedName name="A">#REF!</definedName>
    <definedName name="BaseRates">#REF!</definedName>
    <definedName name="CAT_SUMM">#REF!</definedName>
    <definedName name="codes">#REF!</definedName>
    <definedName name="COPIES">#REF!</definedName>
    <definedName name="COSImpact">#REF!</definedName>
    <definedName name="cost2charges">#REF!</definedName>
    <definedName name="COUNTER">#REF!</definedName>
    <definedName name="crextract">[1]crextract!$A$4:$T$34</definedName>
    <definedName name="CY2001_AllPIPFinal" localSheetId="1">#REF!</definedName>
    <definedName name="CY2001_AllPIPFinal">#REF!</definedName>
    <definedName name="CY2001Summary_Final" localSheetId="1">#REF!</definedName>
    <definedName name="CY2001Summary_Final">#REF!</definedName>
    <definedName name="_xlnm.Database" localSheetId="1">#REF!</definedName>
    <definedName name="_xlnm.Database">#REF!</definedName>
    <definedName name="DAYS_SUMM">#REF!</definedName>
    <definedName name="Disch_desc">[2]Lists!$G$3:$G$57</definedName>
    <definedName name="DRG_Label" localSheetId="1">#REF!</definedName>
    <definedName name="DRG_Label">#REF!</definedName>
    <definedName name="DRG_Num">[2]Lists!$A$3:$A$323</definedName>
    <definedName name="DRG_SUMM" localSheetId="1">#REF!</definedName>
    <definedName name="DRG_SUMM">#REF!</definedName>
    <definedName name="EnhancedpayChk" localSheetId="1">#REF!</definedName>
    <definedName name="EnhancedpayChk">#REF!</definedName>
    <definedName name="FFY05_DSH_Query" localSheetId="1">#REF!</definedName>
    <definedName name="FFY05_DSH_Query">#REF!</definedName>
    <definedName name="FFY05_DSH_QUERY_1">#REF!</definedName>
    <definedName name="hart." hidden="1">#REF!</definedName>
    <definedName name="HVASUMRYb">#REF!</definedName>
    <definedName name="IncludeFlag" localSheetId="1">[3]Lookup!$C$19:$C$20</definedName>
    <definedName name="IncludeFlag">[4]Lookup!$C$19:$C$20</definedName>
    <definedName name="KY_CORRELATION" localSheetId="1">#REF!</definedName>
    <definedName name="KY_CORRELATION">#REF!</definedName>
    <definedName name="LABELS" localSheetId="1">#REF!</definedName>
    <definedName name="LABELS">#REF!</definedName>
    <definedName name="LN_1D2">[5]Report500!$D$119</definedName>
    <definedName name="LN_IA1">[5]Report500!$D$15</definedName>
    <definedName name="LN_IA11">[5]Report500!$D$27</definedName>
    <definedName name="LN_IA12">[5]Report500!$D$28</definedName>
    <definedName name="LN_IA14">[5]Report500!$D$30</definedName>
    <definedName name="LN_IA15">[5]Report500!$D$31</definedName>
    <definedName name="LN_IA16">[5]Report500!$D$32</definedName>
    <definedName name="LN_IA17">[5]Report500!$D$35</definedName>
    <definedName name="LN_IA18">[5]Report500!$D$36</definedName>
    <definedName name="LN_IA2">[5]Report500!$D$16</definedName>
    <definedName name="LN_IA4">[5]Report500!$D$18</definedName>
    <definedName name="LN_IA5">[5]Report500!$D$19</definedName>
    <definedName name="LN_IA6">[5]Report500!$D$20</definedName>
    <definedName name="LN_IA7">[5]Report500!$D$21</definedName>
    <definedName name="LN_IA8">[5]Report500!$D$22</definedName>
    <definedName name="LN_IB1">[5]Report500!$D$42</definedName>
    <definedName name="LN_IB10">[5]Report500!$D$51</definedName>
    <definedName name="LN_IB13">[5]Report500!$D$56</definedName>
    <definedName name="LN_IB14">[5]Report500!$D$57</definedName>
    <definedName name="LN_IB16">[5]Report500!$D$59</definedName>
    <definedName name="LN_IB17">[5]Report500!$D$60</definedName>
    <definedName name="LN_IB18">[5]Report500!$D$61</definedName>
    <definedName name="LN_IB19">[5]Report500!$D$62</definedName>
    <definedName name="LN_IB2">[5]Report500!$D$43</definedName>
    <definedName name="LN_IB20">[5]Report500!$D$63</definedName>
    <definedName name="LN_IB21">[5]Report500!$D$66</definedName>
    <definedName name="LN_IB22">[5]Report500!$D$67</definedName>
    <definedName name="LN_IB32">[5]Report500!$D$73</definedName>
    <definedName name="LN_IB33">[5]Report500!$D$74</definedName>
    <definedName name="LN_IB34">[5]Report500!$D$76</definedName>
    <definedName name="LN_IB4">[5]Report500!$D$45</definedName>
    <definedName name="LN_IB5">[5]Report500!$D$46</definedName>
    <definedName name="LN_IB6">[5]Report500!$D$47</definedName>
    <definedName name="LN_IB7">[5]Report500!$D$48</definedName>
    <definedName name="LN_IB8">[5]Report500!$D$49</definedName>
    <definedName name="LN_IB9">[5]Report500!$D$50</definedName>
    <definedName name="LN_IC1">[5]Report500!$D$83</definedName>
    <definedName name="LN_IC10">[5]Report500!$D$92</definedName>
    <definedName name="LN_IC11">[5]Report500!$D$93</definedName>
    <definedName name="LN_IC14">[5]Report500!$D$98</definedName>
    <definedName name="LN_IC15">[5]Report500!$D$99</definedName>
    <definedName name="LN_IC17">[5]Report500!$D$101</definedName>
    <definedName name="LN_IC18">[5]Report500!$D$102</definedName>
    <definedName name="LN_IC19">[5]Report500!$D$103</definedName>
    <definedName name="LN_IC2">[5]Report500!$D$84</definedName>
    <definedName name="LN_IC21">[5]Report500!$D$105</definedName>
    <definedName name="LN_IC22">[5]Report500!$D$106</definedName>
    <definedName name="LN_IC23">[5]Report500!$D$109</definedName>
    <definedName name="LN_IC24">[5]Report500!$D$110</definedName>
    <definedName name="LN_IC4">[5]Report500!$D$86</definedName>
    <definedName name="LN_IC5">[5]Report500!$D$87</definedName>
    <definedName name="LN_IC6">[5]Report500!$D$88</definedName>
    <definedName name="LN_IC7">[5]Report500!$D$89</definedName>
    <definedName name="LN_IC9">[5]Report500!$D$91</definedName>
    <definedName name="LN_ID1">[5]Report500!$D$118</definedName>
    <definedName name="LN_ID10">[5]Report500!$D$127</definedName>
    <definedName name="LN_ID11">[5]Report500!$D$128</definedName>
    <definedName name="LN_ID14">[5]Report500!$D$133</definedName>
    <definedName name="LN_ID15">[5]Report500!$D$134</definedName>
    <definedName name="LN_ID17">[5]Report500!$D$136</definedName>
    <definedName name="LN_ID18">[5]Report500!$D$137</definedName>
    <definedName name="LN_ID19">[5]Report500!$D$138</definedName>
    <definedName name="LN_ID21">[5]Report500!$D$140</definedName>
    <definedName name="LN_ID22">[5]Report500!$D$141</definedName>
    <definedName name="LN_ID23">[5]Report500!$D$144</definedName>
    <definedName name="LN_ID24">[5]Report500!$D$145</definedName>
    <definedName name="LN_ID4">[5]Report500!$D$121</definedName>
    <definedName name="LN_ID5">[5]Report500!$D$122</definedName>
    <definedName name="LN_ID6">[5]Report500!$D$123</definedName>
    <definedName name="LN_ID7">[5]Report500!$D$124</definedName>
    <definedName name="LN_ID9">[5]Report500!$D$126</definedName>
    <definedName name="LN_IE1">[5]Report500!$D$153</definedName>
    <definedName name="LN_IE10">[5]Report500!$D$162</definedName>
    <definedName name="LN_IE11">[5]Report500!$D$163</definedName>
    <definedName name="LN_IE14">[5]Report500!$D$168</definedName>
    <definedName name="LN_IE15">[5]Report500!$D$169</definedName>
    <definedName name="LN_IE17">[5]Report500!$D$171</definedName>
    <definedName name="LN_IE18">[5]Report500!$D$172</definedName>
    <definedName name="LN_IE19">[5]Report500!$D$173</definedName>
    <definedName name="LN_IE2">[5]Report500!$D$154</definedName>
    <definedName name="LN_IE21">[5]Report500!$D$175</definedName>
    <definedName name="LN_IE22">[5]Report500!$D$176</definedName>
    <definedName name="LN_IE23">[5]Report500!$D$179</definedName>
    <definedName name="LN_IE24">[5]Report500!$D$180</definedName>
    <definedName name="LN_IE4">[5]Report500!$D$156</definedName>
    <definedName name="LN_IE5">[5]Report500!$D$157</definedName>
    <definedName name="LN_IE6">[5]Report500!$D$158</definedName>
    <definedName name="LN_IE7">[5]Report500!$D$159</definedName>
    <definedName name="LN_IE9">[5]Report500!$D$161</definedName>
    <definedName name="LN_IF1">[5]Report500!$D$188</definedName>
    <definedName name="LN_IF11">[5]Report500!$D$198</definedName>
    <definedName name="LN_IF14">[5]Report500!$D$203</definedName>
    <definedName name="LN_IF15">[5]Report500!$D$204</definedName>
    <definedName name="LN_IF18">[5]Report500!$D$207</definedName>
    <definedName name="LN_IF19">[5]Report500!$D$208</definedName>
    <definedName name="LN_IF2">[5]Report500!$D$189</definedName>
    <definedName name="LN_IF21">[5]Report500!$D$210</definedName>
    <definedName name="LN_IF23">[5]Report500!$D$214</definedName>
    <definedName name="LN_IF24">[5]Report500!$D$215</definedName>
    <definedName name="LN_IF4">[5]Report500!$D$191</definedName>
    <definedName name="LN_IF5">[5]Report500!$D$192</definedName>
    <definedName name="LN_IF6">[5]Report500!$D$193</definedName>
    <definedName name="LN_IF7">[5]Report500!$D$194</definedName>
    <definedName name="LN_IF9">[5]Report500!$D$196</definedName>
    <definedName name="LN_IG1">[5]Report500!$D$221</definedName>
    <definedName name="LN_IG10">[5]Report500!$D$234</definedName>
    <definedName name="LN_IG13">[5]Report500!$D$237</definedName>
    <definedName name="LN_IG14">[5]Report500!$D$238</definedName>
    <definedName name="LN_IG2">[5]Report500!$D$222</definedName>
    <definedName name="LN_IG3">[5]Report500!$D$224</definedName>
    <definedName name="LN_IG4">[5]Report500!$D$225</definedName>
    <definedName name="LN_IG5">[5]Report500!$D$226</definedName>
    <definedName name="LN_IG6">[5]Report500!$D$228</definedName>
    <definedName name="LN_IG9">[5]Report500!$D$233</definedName>
    <definedName name="LN_IH10">[5]Report500!$D$256</definedName>
    <definedName name="LN_IH3">[5]Report500!$D$245</definedName>
    <definedName name="LN_IH4">[5]Report500!$D$248</definedName>
    <definedName name="LN_IH5">[5]Report500!$D$249</definedName>
    <definedName name="LN_IH6">[5]Report500!$D$250</definedName>
    <definedName name="LN_IH8">[5]Report500!$D$254</definedName>
    <definedName name="LN_IH9">[5]Report500!$D$255</definedName>
    <definedName name="LN_IIA1">[5]Report500!$D$261</definedName>
    <definedName name="LN_IIA11">[5]Report500!$D$271</definedName>
    <definedName name="LN_IIA12">[5]Report500!$D$272</definedName>
    <definedName name="LN_IIA14">[5]Report500!$D$274</definedName>
    <definedName name="LN_IIA2">[5]Report500!$D$262</definedName>
    <definedName name="LN_IIA4">[5]Report500!$D$264</definedName>
    <definedName name="LN_IIA6">[5]Report500!$D$266</definedName>
    <definedName name="LN_IIA7">[5]Report500!$D$267</definedName>
    <definedName name="LN_IIA9">[5]Report500!$D$269</definedName>
    <definedName name="LN_IIB11">[5]Report500!$D$287</definedName>
    <definedName name="LN_IIB12">[5]Report500!$D$288</definedName>
    <definedName name="LN_IIB14">[5]Report500!$D$291</definedName>
    <definedName name="LN_IIB2">[5]Report500!$D$278</definedName>
    <definedName name="LN_IIB4">[5]Report500!$D$280</definedName>
    <definedName name="LN_IIB6">[5]Report500!$D$282</definedName>
    <definedName name="LN_IIB7">[5]Report500!$D$283</definedName>
    <definedName name="LN_IIB9">[5]Report500!$D$285</definedName>
    <definedName name="LN_III1">[5]Report500!$D$304</definedName>
    <definedName name="LN_III10">[5]Report500!$D$313</definedName>
    <definedName name="LN_III2">[5]Report500!$D$305</definedName>
    <definedName name="LN_III3">[5]Report500!$D$307</definedName>
    <definedName name="LN_III4">[5]Report500!$D$308</definedName>
    <definedName name="LN_III5">[5]Report500!$D$306</definedName>
    <definedName name="LN_III6">[5]Report500!$D$309</definedName>
    <definedName name="LN_III7">[5]Report500!$D$310</definedName>
    <definedName name="LN_III8">[5]Report500!$D$311</definedName>
    <definedName name="LN_III9">[5]Report500!$D$312</definedName>
    <definedName name="LN_IV1">[5]Report500!$D$324</definedName>
    <definedName name="LN_IV2">[5]Report500!$D$322</definedName>
    <definedName name="LN_IV3">[5]Report500!$D$323</definedName>
    <definedName name="LN_IV4">[5]Report500!$D$325</definedName>
    <definedName name="MDC_Label" localSheetId="1">#REF!</definedName>
    <definedName name="MDC_Label">#REF!</definedName>
    <definedName name="MMMWEIGHTS_IMPACT_SUMMARY_936" localSheetId="1">#REF!</definedName>
    <definedName name="MMMWEIGHTS_IMPACT_SUMMARY_936">#REF!</definedName>
    <definedName name="NeonateSUMRY2b" localSheetId="1">#REF!</definedName>
    <definedName name="NeonateSUMRY2b">#REF!</definedName>
    <definedName name="PIP11_PaidMemo">#REF!</definedName>
    <definedName name="PIP11_PaidMemo_f">#REF!</definedName>
    <definedName name="PIP11_PaidMemo_final">#REF!</definedName>
    <definedName name="PIP11_PaidMemo_final_n">#REF!</definedName>
    <definedName name="PIP12_PaidMemo_f">#REF!</definedName>
    <definedName name="PIP12_PaidMemo_final">#REF!</definedName>
    <definedName name="PIP12_PaidMemo_final_n">#REF!</definedName>
    <definedName name="PIP13_PaidMemo_f">#REF!</definedName>
    <definedName name="PIP13_PaidMemo_final">#REF!</definedName>
    <definedName name="PIP13_PaidMemo_final_n">#REF!</definedName>
    <definedName name="PIP14_PaidMemo_f">#REF!</definedName>
    <definedName name="PIP14_PaidMemo_final">#REF!</definedName>
    <definedName name="PIP14_PaidMemo_final_n">#REF!</definedName>
    <definedName name="PolicyImpact">#REF!</definedName>
    <definedName name="pps_3std">#REF!</definedName>
    <definedName name="PricingCDImpact">#REF!</definedName>
    <definedName name="PRINT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 localSheetId="2">'Outpatient CCR'!$6:$6</definedName>
    <definedName name="_xlnm.Print_Titles">#REF!</definedName>
    <definedName name="PRINT_TITLES_MI" localSheetId="1">#REF!</definedName>
    <definedName name="PRINT_TITLES_MI">#REF!</definedName>
    <definedName name="prov_name">[6]Medicaid!$A$3</definedName>
    <definedName name="PROVIDER_SUMM" localSheetId="1">#REF!</definedName>
    <definedName name="PROVIDER_SUMM">#REF!</definedName>
    <definedName name="ProvNum">[7]Main!$A$4</definedName>
    <definedName name="PROVSUMMARY" localSheetId="1">#REF!</definedName>
    <definedName name="PROVSUMMARY">#REF!</definedName>
    <definedName name="rate" localSheetId="1">#REF!</definedName>
    <definedName name="rate">#REF!</definedName>
    <definedName name="RateTypeAssignment" localSheetId="1">[3]Lookup!$E$4:$E$39</definedName>
    <definedName name="RateTypeAssignment">[4]Lookup!$E$4:$E$39</definedName>
    <definedName name="Sample_Impact_base" localSheetId="1">#REF!</definedName>
    <definedName name="Sample_Impact_base">#REF!</definedName>
    <definedName name="SOI">[2]Lists!$D$3:$D$6</definedName>
    <definedName name="STATUS_BY_SFY" localSheetId="1">#REF!</definedName>
    <definedName name="STATUS_BY_SFY">#REF!</definedName>
    <definedName name="SvcImpact" localSheetId="1">#REF!</definedName>
    <definedName name="SvcImpact">#REF!</definedName>
    <definedName name="SVCLEVEL" localSheetId="1">#REF!</definedName>
    <definedName name="SVCLEVEL">#REF!</definedName>
    <definedName name="SVCSUMRY">#REF!</definedName>
    <definedName name="TblStep_1">#REF!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D21" i="56" l="1"/>
  <c r="C21" i="56"/>
  <c r="N39" i="58" l="1"/>
  <c r="N38" i="58"/>
  <c r="N37" i="58"/>
  <c r="N36" i="58"/>
  <c r="N35" i="58"/>
  <c r="N34" i="58"/>
  <c r="F34" i="56" s="1"/>
  <c r="N33" i="58"/>
  <c r="N32" i="58"/>
  <c r="F32" i="56" s="1"/>
  <c r="N31" i="58"/>
  <c r="N30" i="58"/>
  <c r="F30" i="56" s="1"/>
  <c r="N29" i="58"/>
  <c r="N28" i="58"/>
  <c r="F28" i="56" s="1"/>
  <c r="N27" i="58"/>
  <c r="N26" i="58"/>
  <c r="F26" i="56" s="1"/>
  <c r="N25" i="58"/>
  <c r="N24" i="58"/>
  <c r="F24" i="56" s="1"/>
  <c r="G24" i="56" s="1"/>
  <c r="L24" i="56" s="1"/>
  <c r="E24" i="58"/>
  <c r="N23" i="58"/>
  <c r="N22" i="58"/>
  <c r="N21" i="58"/>
  <c r="F21" i="56" s="1"/>
  <c r="N20" i="58"/>
  <c r="N19" i="58"/>
  <c r="N18" i="58"/>
  <c r="N17" i="58"/>
  <c r="N16" i="58"/>
  <c r="N15" i="58"/>
  <c r="N14" i="58"/>
  <c r="N13" i="58"/>
  <c r="N12" i="58"/>
  <c r="N11" i="58"/>
  <c r="N10" i="58"/>
  <c r="N9" i="58"/>
  <c r="N8" i="58"/>
  <c r="N39" i="57"/>
  <c r="E39" i="56" s="1"/>
  <c r="N38" i="57"/>
  <c r="N37" i="57"/>
  <c r="E37" i="56" s="1"/>
  <c r="N36" i="57"/>
  <c r="N35" i="57"/>
  <c r="E35" i="56" s="1"/>
  <c r="N34" i="57"/>
  <c r="N33" i="57"/>
  <c r="E33" i="56" s="1"/>
  <c r="N32" i="57"/>
  <c r="N31" i="57"/>
  <c r="E31" i="56" s="1"/>
  <c r="N30" i="57"/>
  <c r="N29" i="57"/>
  <c r="E29" i="56" s="1"/>
  <c r="N28" i="57"/>
  <c r="N27" i="57"/>
  <c r="E27" i="56" s="1"/>
  <c r="N26" i="57"/>
  <c r="N25" i="57"/>
  <c r="E25" i="56" s="1"/>
  <c r="E24" i="57"/>
  <c r="N24" i="57" s="1"/>
  <c r="E24" i="56" s="1"/>
  <c r="N23" i="57"/>
  <c r="N22" i="57"/>
  <c r="N21" i="57"/>
  <c r="E21" i="56" s="1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F39" i="56"/>
  <c r="G39" i="56" s="1"/>
  <c r="L39" i="56" s="1"/>
  <c r="F38" i="56"/>
  <c r="E38" i="56"/>
  <c r="F37" i="56"/>
  <c r="F36" i="56"/>
  <c r="E36" i="56"/>
  <c r="F35" i="56"/>
  <c r="G35" i="56" s="1"/>
  <c r="L35" i="56" s="1"/>
  <c r="D35" i="56"/>
  <c r="C35" i="56"/>
  <c r="B35" i="56"/>
  <c r="E34" i="56"/>
  <c r="D34" i="56"/>
  <c r="C34" i="56"/>
  <c r="B34" i="56"/>
  <c r="F33" i="56"/>
  <c r="G33" i="56" s="1"/>
  <c r="L33" i="56" s="1"/>
  <c r="D33" i="56"/>
  <c r="C33" i="56"/>
  <c r="B33" i="56"/>
  <c r="E32" i="56"/>
  <c r="D32" i="56"/>
  <c r="C32" i="56"/>
  <c r="B32" i="56"/>
  <c r="F31" i="56"/>
  <c r="G31" i="56" s="1"/>
  <c r="L31" i="56" s="1"/>
  <c r="D31" i="56"/>
  <c r="C31" i="56"/>
  <c r="B31" i="56"/>
  <c r="E30" i="56"/>
  <c r="D30" i="56"/>
  <c r="C30" i="56"/>
  <c r="B30" i="56"/>
  <c r="F29" i="56"/>
  <c r="G29" i="56" s="1"/>
  <c r="L29" i="56" s="1"/>
  <c r="D29" i="56"/>
  <c r="C29" i="56"/>
  <c r="B29" i="56"/>
  <c r="E28" i="56"/>
  <c r="D28" i="56"/>
  <c r="C28" i="56"/>
  <c r="B28" i="56"/>
  <c r="F27" i="56"/>
  <c r="G27" i="56" s="1"/>
  <c r="L27" i="56" s="1"/>
  <c r="D27" i="56"/>
  <c r="C27" i="56"/>
  <c r="B27" i="56"/>
  <c r="E26" i="56"/>
  <c r="D26" i="56"/>
  <c r="C26" i="56"/>
  <c r="B26" i="56"/>
  <c r="F25" i="56"/>
  <c r="G25" i="56" s="1"/>
  <c r="L25" i="56" s="1"/>
  <c r="D25" i="56"/>
  <c r="C25" i="56"/>
  <c r="B25" i="56"/>
  <c r="D24" i="56"/>
  <c r="C24" i="56"/>
  <c r="B24" i="56"/>
  <c r="F23" i="56"/>
  <c r="E23" i="56"/>
  <c r="D23" i="56"/>
  <c r="C23" i="56"/>
  <c r="B23" i="56"/>
  <c r="F22" i="56"/>
  <c r="E22" i="56"/>
  <c r="D22" i="56"/>
  <c r="C22" i="56"/>
  <c r="B22" i="56"/>
  <c r="B21" i="56"/>
  <c r="F20" i="56"/>
  <c r="E20" i="56"/>
  <c r="D20" i="56"/>
  <c r="C20" i="56"/>
  <c r="B20" i="56"/>
  <c r="F19" i="56"/>
  <c r="E19" i="56"/>
  <c r="D19" i="56"/>
  <c r="C19" i="56"/>
  <c r="B19" i="56"/>
  <c r="F18" i="56"/>
  <c r="E18" i="56"/>
  <c r="D18" i="56"/>
  <c r="C18" i="56"/>
  <c r="B18" i="56"/>
  <c r="F17" i="56"/>
  <c r="E17" i="56"/>
  <c r="D17" i="56"/>
  <c r="C17" i="56"/>
  <c r="B17" i="56"/>
  <c r="F16" i="56"/>
  <c r="E16" i="56"/>
  <c r="D16" i="56"/>
  <c r="C16" i="56"/>
  <c r="B16" i="56"/>
  <c r="F15" i="56"/>
  <c r="E15" i="56"/>
  <c r="D15" i="56"/>
  <c r="C15" i="56"/>
  <c r="B15" i="56"/>
  <c r="F14" i="56"/>
  <c r="E14" i="56"/>
  <c r="D14" i="56"/>
  <c r="C14" i="56"/>
  <c r="B14" i="56"/>
  <c r="F13" i="56"/>
  <c r="E13" i="56"/>
  <c r="D13" i="56"/>
  <c r="C13" i="56"/>
  <c r="B13" i="56"/>
  <c r="F12" i="56"/>
  <c r="E12" i="56"/>
  <c r="D12" i="56"/>
  <c r="C12" i="56"/>
  <c r="B12" i="56"/>
  <c r="F11" i="56"/>
  <c r="E11" i="56"/>
  <c r="D11" i="56"/>
  <c r="C11" i="56"/>
  <c r="B11" i="56"/>
  <c r="F10" i="56"/>
  <c r="E10" i="56"/>
  <c r="D10" i="56"/>
  <c r="C10" i="56"/>
  <c r="B10" i="56"/>
  <c r="F9" i="56"/>
  <c r="E9" i="56"/>
  <c r="D9" i="56"/>
  <c r="C9" i="56"/>
  <c r="B9" i="56"/>
  <c r="F8" i="56"/>
  <c r="E8" i="56"/>
  <c r="D8" i="56"/>
  <c r="C8" i="56"/>
  <c r="B8" i="56"/>
  <c r="G20" i="56" l="1"/>
  <c r="L20" i="56" s="1"/>
  <c r="G10" i="56"/>
  <c r="L10" i="56" s="1"/>
  <c r="G21" i="56"/>
  <c r="L21" i="56" s="1"/>
  <c r="G28" i="56"/>
  <c r="L28" i="56" s="1"/>
  <c r="G15" i="56"/>
  <c r="L15" i="56" s="1"/>
  <c r="G19" i="56"/>
  <c r="L19" i="56" s="1"/>
  <c r="G8" i="56"/>
  <c r="L8" i="56" s="1"/>
  <c r="G26" i="56"/>
  <c r="L26" i="56" s="1"/>
  <c r="G30" i="56"/>
  <c r="L30" i="56" s="1"/>
  <c r="G34" i="56"/>
  <c r="L34" i="56" s="1"/>
  <c r="G32" i="56"/>
  <c r="L32" i="56" s="1"/>
  <c r="G11" i="56"/>
  <c r="L11" i="56" s="1"/>
  <c r="G23" i="56"/>
  <c r="L23" i="56" s="1"/>
  <c r="G38" i="56"/>
  <c r="L38" i="56" s="1"/>
  <c r="G12" i="56"/>
  <c r="L12" i="56" s="1"/>
  <c r="G16" i="56"/>
  <c r="L16" i="56" s="1"/>
  <c r="G36" i="56"/>
  <c r="L36" i="56" s="1"/>
  <c r="G9" i="56"/>
  <c r="L9" i="56" s="1"/>
  <c r="G13" i="56"/>
  <c r="L13" i="56" s="1"/>
  <c r="G17" i="56"/>
  <c r="L17" i="56" s="1"/>
  <c r="G14" i="56"/>
  <c r="L14" i="56" s="1"/>
  <c r="G18" i="56"/>
  <c r="L18" i="56" s="1"/>
  <c r="G22" i="56"/>
  <c r="L22" i="56" s="1"/>
  <c r="E41" i="56"/>
  <c r="G37" i="56"/>
  <c r="L37" i="56" s="1"/>
  <c r="F41" i="56"/>
  <c r="G41" i="56" l="1"/>
  <c r="G37" i="4" l="1"/>
  <c r="H37" i="4" s="1"/>
  <c r="G33" i="4" l="1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5" i="4" l="1"/>
  <c r="G36" i="4" s="1"/>
  <c r="G38" i="4" s="1"/>
  <c r="H38" i="4" s="1"/>
  <c r="G34" i="4"/>
  <c r="H34" i="4" l="1"/>
  <c r="H12" i="4"/>
  <c r="H9" i="4"/>
  <c r="H28" i="4"/>
  <c r="H25" i="4"/>
  <c r="H6" i="4"/>
  <c r="H24" i="4"/>
  <c r="H15" i="4"/>
  <c r="H22" i="4"/>
  <c r="H16" i="4"/>
  <c r="H7" i="4"/>
  <c r="H35" i="4"/>
  <c r="H13" i="4"/>
  <c r="H29" i="4"/>
  <c r="H10" i="4"/>
  <c r="H26" i="4"/>
  <c r="H8" i="4"/>
  <c r="H31" i="4"/>
  <c r="H36" i="4"/>
  <c r="H19" i="4"/>
  <c r="H17" i="4"/>
  <c r="H33" i="4"/>
  <c r="H14" i="4"/>
  <c r="H30" i="4"/>
  <c r="H32" i="4"/>
  <c r="H23" i="4"/>
  <c r="H20" i="4"/>
  <c r="H11" i="4"/>
  <c r="H27" i="4"/>
  <c r="H21" i="4"/>
  <c r="H18" i="4"/>
</calcChain>
</file>

<file path=xl/sharedStrings.xml><?xml version="1.0" encoding="utf-8"?>
<sst xmlns="http://schemas.openxmlformats.org/spreadsheetml/2006/main" count="557" uniqueCount="229">
  <si>
    <t>Medicaid Number</t>
  </si>
  <si>
    <t>Medicare Number</t>
  </si>
  <si>
    <t>Name</t>
  </si>
  <si>
    <t>a</t>
  </si>
  <si>
    <t>b</t>
  </si>
  <si>
    <t>c</t>
  </si>
  <si>
    <t>d</t>
  </si>
  <si>
    <t>e</t>
  </si>
  <si>
    <t>004024923</t>
  </si>
  <si>
    <t>070002</t>
  </si>
  <si>
    <t>St Francis Hospital Medical Center</t>
  </si>
  <si>
    <t>004024931</t>
  </si>
  <si>
    <t>070003</t>
  </si>
  <si>
    <t>Day Kimball Hospital</t>
  </si>
  <si>
    <t>007228881</t>
  </si>
  <si>
    <t>070004</t>
  </si>
  <si>
    <t>Essent Healthcare Of Ct, Inc</t>
  </si>
  <si>
    <t>070005</t>
  </si>
  <si>
    <t>Waterbury Hospital</t>
  </si>
  <si>
    <t>004024964</t>
  </si>
  <si>
    <t>070006</t>
  </si>
  <si>
    <t>Stamford Hospital</t>
  </si>
  <si>
    <t>004024972</t>
  </si>
  <si>
    <t>070007</t>
  </si>
  <si>
    <t>Lawrence And Memorial Hospital</t>
  </si>
  <si>
    <t>007228690</t>
  </si>
  <si>
    <t>004024980</t>
  </si>
  <si>
    <t>070008</t>
  </si>
  <si>
    <t>Johnson Memorial Hospital</t>
  </si>
  <si>
    <t>004025003</t>
  </si>
  <si>
    <t>070010</t>
  </si>
  <si>
    <t>Bridgeport Hospital Inc</t>
  </si>
  <si>
    <t>004025011</t>
  </si>
  <si>
    <t>070011</t>
  </si>
  <si>
    <t>The Charlotte Hungerford Hospital</t>
  </si>
  <si>
    <t>070012</t>
  </si>
  <si>
    <t>The Rockville General Hospital</t>
  </si>
  <si>
    <t>070015</t>
  </si>
  <si>
    <t>004025060</t>
  </si>
  <si>
    <t>070016</t>
  </si>
  <si>
    <t>004025078</t>
  </si>
  <si>
    <t>070017</t>
  </si>
  <si>
    <t>Midstate Medical Center</t>
  </si>
  <si>
    <t>004025086</t>
  </si>
  <si>
    <t>070018</t>
  </si>
  <si>
    <t>Greenwich Hospital</t>
  </si>
  <si>
    <t>004025094</t>
  </si>
  <si>
    <t>070019</t>
  </si>
  <si>
    <t>Milford Hospital, Inc</t>
  </si>
  <si>
    <t>004025102</t>
  </si>
  <si>
    <t>070020</t>
  </si>
  <si>
    <t>Middlesex Hospital</t>
  </si>
  <si>
    <t>004025110</t>
  </si>
  <si>
    <t>070021</t>
  </si>
  <si>
    <t>Windham Comm Memorial Hospital And Hatch</t>
  </si>
  <si>
    <t>004025128</t>
  </si>
  <si>
    <t>070022</t>
  </si>
  <si>
    <t>Yale New Haven Hospital</t>
  </si>
  <si>
    <t>004025144</t>
  </si>
  <si>
    <t>070024</t>
  </si>
  <si>
    <t>The William W Backus Hospital</t>
  </si>
  <si>
    <t>004025151</t>
  </si>
  <si>
    <t>070025</t>
  </si>
  <si>
    <t>Hartford Hospital</t>
  </si>
  <si>
    <t>008020366</t>
  </si>
  <si>
    <t>070027</t>
  </si>
  <si>
    <t>Manchester Memorial Hospital</t>
  </si>
  <si>
    <t>004025185</t>
  </si>
  <si>
    <t>070028</t>
  </si>
  <si>
    <t>St Vincents Medical Center</t>
  </si>
  <si>
    <t>004025193</t>
  </si>
  <si>
    <t>070029</t>
  </si>
  <si>
    <t>Bristol Hospital Inc</t>
  </si>
  <si>
    <t>004025219</t>
  </si>
  <si>
    <t>070031</t>
  </si>
  <si>
    <t>Griffin Hospital</t>
  </si>
  <si>
    <t>004025227</t>
  </si>
  <si>
    <t>070033</t>
  </si>
  <si>
    <t>Danbury Hospital Co</t>
  </si>
  <si>
    <t>004025235</t>
  </si>
  <si>
    <t>070034</t>
  </si>
  <si>
    <t>Norwalk Hospital Association</t>
  </si>
  <si>
    <t>004025243</t>
  </si>
  <si>
    <t>070035</t>
  </si>
  <si>
    <t>The Hospital Of Central Connecticut</t>
  </si>
  <si>
    <t>007228692</t>
  </si>
  <si>
    <t>007228694</t>
  </si>
  <si>
    <t>004025250</t>
  </si>
  <si>
    <t>070036</t>
  </si>
  <si>
    <t>State Of Connecticut</t>
  </si>
  <si>
    <t>004025284</t>
  </si>
  <si>
    <t>072003</t>
  </si>
  <si>
    <t>Gaylord Hospital Inc</t>
  </si>
  <si>
    <t>004025326</t>
  </si>
  <si>
    <t>072004</t>
  </si>
  <si>
    <t>Hospital For Special Care</t>
  </si>
  <si>
    <t>004147725</t>
  </si>
  <si>
    <t>073025</t>
  </si>
  <si>
    <t>Mount Sinai Rehabilitation Hospital Inc</t>
  </si>
  <si>
    <t>004159978</t>
  </si>
  <si>
    <t>073300</t>
  </si>
  <si>
    <t>Connecticut Childrens Medical Center</t>
  </si>
  <si>
    <t>004025276</t>
  </si>
  <si>
    <t>074008</t>
  </si>
  <si>
    <t>Natchaug Hospital</t>
  </si>
  <si>
    <t>Connecticut Department of Social Services - Division of Health Services</t>
  </si>
  <si>
    <t>Danbury Hospital dba New Milford Hospital</t>
  </si>
  <si>
    <t>008055717</t>
  </si>
  <si>
    <t>j</t>
  </si>
  <si>
    <t>Saint Mary's Hospital</t>
  </si>
  <si>
    <t>Wage Index</t>
  </si>
  <si>
    <t>Wage Adjusted Conversion Factor</t>
  </si>
  <si>
    <t>Conversion Factor Table</t>
  </si>
  <si>
    <t>Litchfield</t>
  </si>
  <si>
    <t xml:space="preserve">   07</t>
  </si>
  <si>
    <t>Windham</t>
  </si>
  <si>
    <t>49340</t>
  </si>
  <si>
    <t>Fairfield County</t>
  </si>
  <si>
    <t>14860</t>
  </si>
  <si>
    <t>Hartford County</t>
  </si>
  <si>
    <t>25540</t>
  </si>
  <si>
    <t>Tolland County</t>
  </si>
  <si>
    <t>New Haven County</t>
  </si>
  <si>
    <t>35300</t>
  </si>
  <si>
    <t>35980</t>
  </si>
  <si>
    <t>Middlesex County</t>
  </si>
  <si>
    <t>New London County</t>
  </si>
  <si>
    <t>Urban Area</t>
  </si>
  <si>
    <t>Norwich-New London, CT</t>
  </si>
  <si>
    <t>Saint Francis Hospital</t>
  </si>
  <si>
    <t>Sharon Hospital</t>
  </si>
  <si>
    <t>Lawrence &amp; Memorial Hospital</t>
  </si>
  <si>
    <t>Bridgeport Hospital</t>
  </si>
  <si>
    <t>Charlotte Hungerford Hospital</t>
  </si>
  <si>
    <t>Rockville General Hospital</t>
  </si>
  <si>
    <t>New Milford Hospital</t>
  </si>
  <si>
    <t>Milford Hospital</t>
  </si>
  <si>
    <t>Windham Community Memorial Hospital</t>
  </si>
  <si>
    <t>Yale-New Haven Hospital</t>
  </si>
  <si>
    <t>William W. Backus Hospital</t>
  </si>
  <si>
    <t>Bristol Hospital</t>
  </si>
  <si>
    <t>Danbury Hospital</t>
  </si>
  <si>
    <t>Norwalk Hospital</t>
  </si>
  <si>
    <t>Hospital of Central Connecticut</t>
  </si>
  <si>
    <t>John Dempsey Hospital</t>
  </si>
  <si>
    <t xml:space="preserve"> </t>
  </si>
  <si>
    <t>L = (J*.60*K)+(J*.40)</t>
  </si>
  <si>
    <t>J</t>
  </si>
  <si>
    <t>K</t>
  </si>
  <si>
    <t>A</t>
  </si>
  <si>
    <t>B</t>
  </si>
  <si>
    <t>E</t>
  </si>
  <si>
    <t>C</t>
  </si>
  <si>
    <t>D</t>
  </si>
  <si>
    <t>Worcester, MA-CT</t>
  </si>
  <si>
    <t>New Haven-Milford, CT</t>
  </si>
  <si>
    <t>Hartford-West Hartford-East Hartford, CT</t>
  </si>
  <si>
    <t>Bridgeport-Stamford-Norwalk, CT</t>
  </si>
  <si>
    <t>CONNECTICUT</t>
  </si>
  <si>
    <t>Wage Index Factor</t>
  </si>
  <si>
    <t>Hospital Name</t>
  </si>
  <si>
    <t xml:space="preserve">County </t>
  </si>
  <si>
    <t>f</t>
  </si>
  <si>
    <t>070001</t>
  </si>
  <si>
    <t>Hospital of Saint Raphael</t>
  </si>
  <si>
    <t>Saint Mary`s Hospital</t>
  </si>
  <si>
    <t>Saint Vincent`s Medical Center</t>
  </si>
  <si>
    <t>New Haven-Milford</t>
  </si>
  <si>
    <t>Hartford-West Hartford-East Hartford</t>
  </si>
  <si>
    <t>Outpatient Cost to Charge Ratio Summary</t>
  </si>
  <si>
    <t>Connecticut Medicaid Hospitals</t>
  </si>
  <si>
    <t>Data sourced from hospital cost reports (MCR)</t>
  </si>
  <si>
    <t>Provider Number</t>
  </si>
  <si>
    <t>Provider Name</t>
  </si>
  <si>
    <t>Cost Report Year Begin</t>
  </si>
  <si>
    <t>Cost Report Year End</t>
  </si>
  <si>
    <t>Total Cost</t>
  </si>
  <si>
    <t>Total Charges</t>
  </si>
  <si>
    <t>CCR*</t>
  </si>
  <si>
    <t>g = e / f</t>
  </si>
  <si>
    <t>Statewide CCR</t>
  </si>
  <si>
    <t>*CCR will be limited to 1.00</t>
  </si>
  <si>
    <t>Outpatient Detail Cost</t>
  </si>
  <si>
    <t>FYB</t>
  </si>
  <si>
    <t>FYE</t>
  </si>
  <si>
    <t>Outpatient Costs - PPS Services</t>
  </si>
  <si>
    <t>S-2, Part I 0 0 3 1</t>
  </si>
  <si>
    <t>S-2, Part I 0 0 20 1</t>
  </si>
  <si>
    <t>S-2, Part I 0 0 20 2</t>
  </si>
  <si>
    <t>D, Part V 18 0 202 5</t>
  </si>
  <si>
    <t>D, Part V 18 0 202 6</t>
  </si>
  <si>
    <t>D, Part V 18 0 202 7</t>
  </si>
  <si>
    <t>D, Part V 18 2 202 5</t>
  </si>
  <si>
    <t>D, Part V 18 2 202 6</t>
  </si>
  <si>
    <t>D, Part V 18 2 202 7</t>
  </si>
  <si>
    <t>D, Part V 18 3 202 5</t>
  </si>
  <si>
    <t>D, Part V 18 3 202 6</t>
  </si>
  <si>
    <t>D, Part V 18 3 202 7</t>
  </si>
  <si>
    <t>The Stamford Hospital</t>
  </si>
  <si>
    <t>Rockville General Hospital  Inc.</t>
  </si>
  <si>
    <t>St. Marys Hospital</t>
  </si>
  <si>
    <t>Milford Hospital  Inc</t>
  </si>
  <si>
    <t>The William W. Backus Hospital</t>
  </si>
  <si>
    <t>St. Vincents Medical Center</t>
  </si>
  <si>
    <t>Bristol Hospital  Inc.</t>
  </si>
  <si>
    <t>The Griffin Hospital</t>
  </si>
  <si>
    <t>Hosp for Special Care</t>
  </si>
  <si>
    <t>Gaylord Hospital</t>
  </si>
  <si>
    <t xml:space="preserve">Outpatient Detail Charges </t>
  </si>
  <si>
    <t>Outpatient Charges - PPS Services</t>
  </si>
  <si>
    <t>D, Part V 18 0 202 2</t>
  </si>
  <si>
    <t>D, Part V 18 0 202 3</t>
  </si>
  <si>
    <t>D, Part V 18 0 202 4</t>
  </si>
  <si>
    <t>D, Part V 18 2 202 2</t>
  </si>
  <si>
    <t>D, Part V 18 2 202 3</t>
  </si>
  <si>
    <t>D, Part V 18 2 202 4</t>
  </si>
  <si>
    <t>D, Part V 18 3 202 2</t>
  </si>
  <si>
    <t>D, Part V 18 3 202 3</t>
  </si>
  <si>
    <t>D, Part V 18 3 202 4</t>
  </si>
  <si>
    <t>Mt. Sinai Rehab Hospital</t>
  </si>
  <si>
    <t>008069213</t>
  </si>
  <si>
    <t>008069220</t>
  </si>
  <si>
    <t>008069223</t>
  </si>
  <si>
    <t>CY 2019</t>
  </si>
  <si>
    <t>Conversion Factor</t>
  </si>
  <si>
    <t>Source - FFY 2019 Wage Index: Non-Reclassified Wage Index</t>
  </si>
  <si>
    <t>2019 Original CBSA</t>
  </si>
  <si>
    <t>Effective January 1, 2019</t>
  </si>
  <si>
    <t>008074565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</si>
</sst>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%"/>
    <numFmt numFmtId="166" formatCode="_(* #,##0.0000_);_(* \(#,##0.0000\);_(* &quot;-&quot;??_);_(@_)"/>
    <numFmt numFmtId="167" formatCode="_(* #,##0.0000_);_(* \(#,##0.0000\);_(* &quot;-&quot;????_);_(@_)"/>
    <numFmt numFmtId="168" formatCode="0.000000"/>
    <numFmt numFmtId="169" formatCode="0.00000"/>
    <numFmt numFmtId="170" formatCode="_(* #,##0_);_(* \(#,##0\);_(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Times New Roman"/>
      <family val="1"/>
    </font>
    <font>
      <sz val="12"/>
      <name val="Arial"/>
      <family val="2"/>
    </font>
    <font>
      <sz val="10"/>
      <name val="Arial "/>
    </font>
    <font>
      <sz val="10"/>
      <color theme="1"/>
      <name val="Tahoma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u/>
      <sz val="10"/>
      <color rgb="FF00448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rgb="FF0066AA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9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21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0" fontId="25" fillId="0" borderId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NumberFormat="0" applyFill="0" applyBorder="0" applyAlignment="0" applyProtection="0"/>
    <xf numFmtId="0" fontId="7" fillId="0" borderId="0"/>
    <xf numFmtId="0" fontId="7" fillId="0" borderId="0"/>
    <xf numFmtId="0" fontId="27" fillId="0" borderId="0"/>
    <xf numFmtId="0" fontId="7" fillId="0" borderId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" fillId="0" borderId="0"/>
    <xf numFmtId="0" fontId="3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5" borderId="0" applyNumberFormat="0" applyBorder="0" applyAlignment="0" applyProtection="0"/>
    <xf numFmtId="0" fontId="1" fillId="31" borderId="0" applyNumberFormat="0" applyBorder="0" applyAlignment="0" applyProtection="0"/>
    <xf numFmtId="0" fontId="31" fillId="36" borderId="0" applyNumberFormat="0" applyBorder="0" applyAlignment="0" applyProtection="0"/>
    <xf numFmtId="0" fontId="1" fillId="12" borderId="0" applyNumberFormat="0" applyBorder="0" applyAlignment="0" applyProtection="0"/>
    <xf numFmtId="0" fontId="31" fillId="37" borderId="0" applyNumberFormat="0" applyBorder="0" applyAlignment="0" applyProtection="0"/>
    <xf numFmtId="0" fontId="1" fillId="16" borderId="0" applyNumberFormat="0" applyBorder="0" applyAlignment="0" applyProtection="0"/>
    <xf numFmtId="0" fontId="31" fillId="38" borderId="0" applyNumberFormat="0" applyBorder="0" applyAlignment="0" applyProtection="0"/>
    <xf numFmtId="0" fontId="1" fillId="20" borderId="0" applyNumberFormat="0" applyBorder="0" applyAlignment="0" applyProtection="0"/>
    <xf numFmtId="0" fontId="31" fillId="39" borderId="0" applyNumberFormat="0" applyBorder="0" applyAlignment="0" applyProtection="0"/>
    <xf numFmtId="0" fontId="1" fillId="24" borderId="0" applyNumberFormat="0" applyBorder="0" applyAlignment="0" applyProtection="0"/>
    <xf numFmtId="0" fontId="31" fillId="36" borderId="0" applyNumberFormat="0" applyBorder="0" applyAlignment="0" applyProtection="0"/>
    <xf numFmtId="0" fontId="1" fillId="28" borderId="0" applyNumberFormat="0" applyBorder="0" applyAlignment="0" applyProtection="0"/>
    <xf numFmtId="0" fontId="31" fillId="40" borderId="0" applyNumberFormat="0" applyBorder="0" applyAlignment="0" applyProtection="0"/>
    <xf numFmtId="0" fontId="1" fillId="32" borderId="0" applyNumberFormat="0" applyBorder="0" applyAlignment="0" applyProtection="0"/>
    <xf numFmtId="0" fontId="32" fillId="41" borderId="0" applyNumberFormat="0" applyBorder="0" applyAlignment="0" applyProtection="0"/>
    <xf numFmtId="0" fontId="23" fillId="13" borderId="0" applyNumberFormat="0" applyBorder="0" applyAlignment="0" applyProtection="0"/>
    <xf numFmtId="0" fontId="32" fillId="37" borderId="0" applyNumberFormat="0" applyBorder="0" applyAlignment="0" applyProtection="0"/>
    <xf numFmtId="0" fontId="23" fillId="17" borderId="0" applyNumberFormat="0" applyBorder="0" applyAlignment="0" applyProtection="0"/>
    <xf numFmtId="0" fontId="32" fillId="38" borderId="0" applyNumberFormat="0" applyBorder="0" applyAlignment="0" applyProtection="0"/>
    <xf numFmtId="0" fontId="23" fillId="21" borderId="0" applyNumberFormat="0" applyBorder="0" applyAlignment="0" applyProtection="0"/>
    <xf numFmtId="0" fontId="32" fillId="42" borderId="0" applyNumberFormat="0" applyBorder="0" applyAlignment="0" applyProtection="0"/>
    <xf numFmtId="0" fontId="23" fillId="25" borderId="0" applyNumberFormat="0" applyBorder="0" applyAlignment="0" applyProtection="0"/>
    <xf numFmtId="0" fontId="32" fillId="43" borderId="0" applyNumberFormat="0" applyBorder="0" applyAlignment="0" applyProtection="0"/>
    <xf numFmtId="0" fontId="23" fillId="29" borderId="0" applyNumberFormat="0" applyBorder="0" applyAlignment="0" applyProtection="0"/>
    <xf numFmtId="0" fontId="32" fillId="44" borderId="0" applyNumberFormat="0" applyBorder="0" applyAlignment="0" applyProtection="0"/>
    <xf numFmtId="0" fontId="23" fillId="33" borderId="0" applyNumberFormat="0" applyBorder="0" applyAlignment="0" applyProtection="0"/>
    <xf numFmtId="0" fontId="32" fillId="45" borderId="0" applyNumberFormat="0" applyBorder="0" applyAlignment="0" applyProtection="0"/>
    <xf numFmtId="0" fontId="23" fillId="10" borderId="0" applyNumberFormat="0" applyBorder="0" applyAlignment="0" applyProtection="0"/>
    <xf numFmtId="0" fontId="32" fillId="46" borderId="0" applyNumberFormat="0" applyBorder="0" applyAlignment="0" applyProtection="0"/>
    <xf numFmtId="0" fontId="23" fillId="14" borderId="0" applyNumberFormat="0" applyBorder="0" applyAlignment="0" applyProtection="0"/>
    <xf numFmtId="0" fontId="32" fillId="47" borderId="0" applyNumberFormat="0" applyBorder="0" applyAlignment="0" applyProtection="0"/>
    <xf numFmtId="0" fontId="23" fillId="18" borderId="0" applyNumberFormat="0" applyBorder="0" applyAlignment="0" applyProtection="0"/>
    <xf numFmtId="0" fontId="32" fillId="42" borderId="0" applyNumberFormat="0" applyBorder="0" applyAlignment="0" applyProtection="0"/>
    <xf numFmtId="0" fontId="23" fillId="22" borderId="0" applyNumberFormat="0" applyBorder="0" applyAlignment="0" applyProtection="0"/>
    <xf numFmtId="0" fontId="32" fillId="43" borderId="0" applyNumberFormat="0" applyBorder="0" applyAlignment="0" applyProtection="0"/>
    <xf numFmtId="0" fontId="23" fillId="26" borderId="0" applyNumberFormat="0" applyBorder="0" applyAlignment="0" applyProtection="0"/>
    <xf numFmtId="0" fontId="32" fillId="48" borderId="0" applyNumberFormat="0" applyBorder="0" applyAlignment="0" applyProtection="0"/>
    <xf numFmtId="0" fontId="23" fillId="30" borderId="0" applyNumberFormat="0" applyBorder="0" applyAlignment="0" applyProtection="0"/>
    <xf numFmtId="0" fontId="33" fillId="49" borderId="0" applyNumberFormat="0" applyBorder="0" applyAlignment="0" applyProtection="0"/>
    <xf numFmtId="0" fontId="14" fillId="4" borderId="0" applyNumberFormat="0" applyBorder="0" applyAlignment="0" applyProtection="0"/>
    <xf numFmtId="0" fontId="34" fillId="50" borderId="21" applyNumberFormat="0" applyAlignment="0" applyProtection="0"/>
    <xf numFmtId="0" fontId="34" fillId="50" borderId="21" applyNumberFormat="0" applyAlignment="0" applyProtection="0"/>
    <xf numFmtId="0" fontId="34" fillId="50" borderId="21" applyNumberFormat="0" applyAlignment="0" applyProtection="0"/>
    <xf numFmtId="0" fontId="18" fillId="7" borderId="11" applyNumberFormat="0" applyAlignment="0" applyProtection="0"/>
    <xf numFmtId="0" fontId="35" fillId="51" borderId="22" applyNumberFormat="0" applyAlignment="0" applyProtection="0"/>
    <xf numFmtId="0" fontId="20" fillId="8" borderId="14" applyNumberFormat="0" applyAlignment="0" applyProtection="0"/>
    <xf numFmtId="43" fontId="36" fillId="0" borderId="0" applyFont="0" applyFill="0" applyBorder="0" applyAlignment="0" applyProtection="0"/>
    <xf numFmtId="37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0" fillId="0" borderId="0" applyFont="0" applyFill="0" applyBorder="0" applyAlignment="0" applyProtection="0"/>
    <xf numFmtId="3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37" fillId="0" borderId="0" applyFont="0" applyFill="0" applyBorder="0" applyAlignment="0" applyProtection="0"/>
    <xf numFmtId="44" fontId="4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13" fillId="3" borderId="0" applyNumberFormat="0" applyBorder="0" applyAlignment="0" applyProtection="0"/>
    <xf numFmtId="0" fontId="45" fillId="0" borderId="23" applyNumberFormat="0" applyFill="0" applyAlignment="0" applyProtection="0"/>
    <xf numFmtId="0" fontId="10" fillId="0" borderId="8" applyNumberFormat="0" applyFill="0" applyAlignment="0" applyProtection="0"/>
    <xf numFmtId="0" fontId="46" fillId="0" borderId="24" applyNumberFormat="0" applyFill="0" applyAlignment="0" applyProtection="0"/>
    <xf numFmtId="0" fontId="11" fillId="0" borderId="9" applyNumberFormat="0" applyFill="0" applyAlignment="0" applyProtection="0"/>
    <xf numFmtId="0" fontId="47" fillId="0" borderId="25" applyNumberFormat="0" applyFill="0" applyAlignment="0" applyProtection="0"/>
    <xf numFmtId="0" fontId="12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5" borderId="21" applyNumberFormat="0" applyAlignment="0" applyProtection="0"/>
    <xf numFmtId="0" fontId="49" fillId="35" borderId="21" applyNumberFormat="0" applyAlignment="0" applyProtection="0"/>
    <xf numFmtId="0" fontId="49" fillId="35" borderId="21" applyNumberFormat="0" applyAlignment="0" applyProtection="0"/>
    <xf numFmtId="0" fontId="16" fillId="6" borderId="11" applyNumberFormat="0" applyAlignment="0" applyProtection="0"/>
    <xf numFmtId="0" fontId="50" fillId="0" borderId="26" applyNumberFormat="0" applyFill="0" applyAlignment="0" applyProtection="0"/>
    <xf numFmtId="0" fontId="19" fillId="0" borderId="13" applyNumberFormat="0" applyFill="0" applyAlignment="0" applyProtection="0"/>
    <xf numFmtId="0" fontId="51" fillId="53" borderId="0" applyNumberFormat="0" applyBorder="0" applyAlignment="0" applyProtection="0"/>
    <xf numFmtId="0" fontId="15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6" fillId="0" borderId="0"/>
    <xf numFmtId="0" fontId="1" fillId="0" borderId="0"/>
    <xf numFmtId="0" fontId="41" fillId="0" borderId="0"/>
    <xf numFmtId="38" fontId="37" fillId="0" borderId="0"/>
    <xf numFmtId="0" fontId="1" fillId="0" borderId="0"/>
    <xf numFmtId="0" fontId="7" fillId="0" borderId="0"/>
    <xf numFmtId="0" fontId="52" fillId="0" borderId="0"/>
    <xf numFmtId="0" fontId="7" fillId="0" borderId="0"/>
    <xf numFmtId="0" fontId="7" fillId="0" borderId="0"/>
    <xf numFmtId="0" fontId="1" fillId="0" borderId="0"/>
    <xf numFmtId="0" fontId="38" fillId="0" borderId="0"/>
    <xf numFmtId="0" fontId="38" fillId="0" borderId="0"/>
    <xf numFmtId="0" fontId="53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54" borderId="27" applyNumberFormat="0" applyFont="0" applyAlignment="0" applyProtection="0"/>
    <xf numFmtId="0" fontId="31" fillId="54" borderId="27" applyNumberFormat="0" applyFont="0" applyAlignment="0" applyProtection="0"/>
    <xf numFmtId="0" fontId="31" fillId="54" borderId="27" applyNumberFormat="0" applyFont="0" applyAlignment="0" applyProtection="0"/>
    <xf numFmtId="0" fontId="1" fillId="9" borderId="15" applyNumberFormat="0" applyFon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17" fillId="7" borderId="12" applyNumberForma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5" fillId="0" borderId="0"/>
    <xf numFmtId="5" fontId="7" fillId="0" borderId="4">
      <alignment horizontal="right" vertical="top"/>
    </xf>
    <xf numFmtId="0" fontId="7" fillId="0" borderId="0" applyNumberFormat="0" applyFont="0" applyBorder="0">
      <alignment horizontal="centerContinuous"/>
    </xf>
    <xf numFmtId="0" fontId="56" fillId="0" borderId="0" applyNumberFormat="0" applyFill="0" applyBorder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2" fillId="0" borderId="16" applyNumberFormat="0" applyFill="0" applyAlignment="0" applyProtection="0"/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/>
  </cellStyleXfs>
  <cellXfs count="132"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0" borderId="0" xfId="0" applyFont="1"/>
    <xf numFmtId="0" fontId="26" fillId="0" borderId="0" xfId="0" applyFont="1" applyBorder="1"/>
    <xf numFmtId="0" fontId="26" fillId="0" borderId="6" xfId="0" applyFont="1" applyBorder="1"/>
    <xf numFmtId="0" fontId="26" fillId="0" borderId="5" xfId="0" applyFont="1" applyBorder="1"/>
    <xf numFmtId="0" fontId="26" fillId="0" borderId="0" xfId="0" applyFont="1"/>
    <xf numFmtId="0" fontId="26" fillId="0" borderId="19" xfId="0" applyFont="1" applyBorder="1"/>
    <xf numFmtId="0" fontId="26" fillId="0" borderId="17" xfId="0" applyFont="1" applyBorder="1"/>
    <xf numFmtId="0" fontId="26" fillId="0" borderId="1" xfId="0" applyFont="1" applyBorder="1"/>
    <xf numFmtId="0" fontId="3" fillId="0" borderId="0" xfId="0" applyFont="1"/>
    <xf numFmtId="0" fontId="0" fillId="0" borderId="0" xfId="0" applyBorder="1"/>
    <xf numFmtId="0" fontId="5" fillId="2" borderId="7" xfId="0" applyFont="1" applyFill="1" applyBorder="1" applyAlignment="1">
      <alignment horizontal="center" wrapText="1"/>
    </xf>
    <xf numFmtId="0" fontId="26" fillId="0" borderId="0" xfId="0" applyFont="1" applyBorder="1"/>
    <xf numFmtId="0" fontId="26" fillId="0" borderId="6" xfId="0" applyFont="1" applyBorder="1"/>
    <xf numFmtId="0" fontId="26" fillId="0" borderId="1" xfId="0" applyFont="1" applyBorder="1"/>
    <xf numFmtId="0" fontId="5" fillId="2" borderId="2" xfId="0" applyFont="1" applyFill="1" applyBorder="1" applyAlignment="1">
      <alignment horizontal="center" wrapText="1"/>
    </xf>
    <xf numFmtId="164" fontId="0" fillId="0" borderId="6" xfId="0" applyNumberFormat="1" applyBorder="1"/>
    <xf numFmtId="164" fontId="0" fillId="0" borderId="0" xfId="0" applyNumberFormat="1" applyBorder="1"/>
    <xf numFmtId="0" fontId="6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/>
    <xf numFmtId="44" fontId="0" fillId="0" borderId="4" xfId="53" applyNumberFormat="1" applyFont="1" applyBorder="1"/>
    <xf numFmtId="44" fontId="0" fillId="0" borderId="20" xfId="53" applyNumberFormat="1" applyFont="1" applyBorder="1"/>
    <xf numFmtId="0" fontId="6" fillId="0" borderId="7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26" fillId="0" borderId="1" xfId="0" quotePrefix="1" applyFont="1" applyBorder="1"/>
    <xf numFmtId="0" fontId="29" fillId="0" borderId="0" xfId="0" applyFont="1"/>
    <xf numFmtId="0" fontId="0" fillId="0" borderId="6" xfId="0" applyBorder="1"/>
    <xf numFmtId="0" fontId="0" fillId="0" borderId="0" xfId="0" applyFill="1" applyBorder="1"/>
    <xf numFmtId="44" fontId="0" fillId="0" borderId="17" xfId="53" applyFont="1" applyBorder="1"/>
    <xf numFmtId="44" fontId="0" fillId="0" borderId="19" xfId="53" applyFont="1" applyBorder="1"/>
    <xf numFmtId="44" fontId="0" fillId="0" borderId="5" xfId="53" applyFont="1" applyBorder="1"/>
    <xf numFmtId="0" fontId="0" fillId="0" borderId="0" xfId="0" applyFill="1"/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49" fontId="60" fillId="2" borderId="31" xfId="61" applyNumberFormat="1" applyFont="1" applyFill="1" applyBorder="1" applyAlignment="1">
      <alignment horizontal="center" wrapText="1"/>
    </xf>
    <xf numFmtId="0" fontId="30" fillId="0" borderId="33" xfId="0" applyFont="1" applyFill="1" applyBorder="1" applyAlignment="1">
      <alignment horizontal="center" wrapText="1"/>
    </xf>
    <xf numFmtId="0" fontId="30" fillId="0" borderId="34" xfId="0" applyFont="1" applyFill="1" applyBorder="1" applyAlignment="1">
      <alignment horizontal="center" wrapText="1"/>
    </xf>
    <xf numFmtId="49" fontId="61" fillId="0" borderId="34" xfId="61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19" xfId="0" applyBorder="1" applyAlignment="1">
      <alignment horizontal="right"/>
    </xf>
    <xf numFmtId="166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9" fillId="0" borderId="0" xfId="297" applyFont="1" applyBorder="1" applyAlignment="1">
      <alignment horizontal="center"/>
    </xf>
    <xf numFmtId="0" fontId="0" fillId="0" borderId="5" xfId="0" applyBorder="1" applyAlignment="1">
      <alignment horizontal="right"/>
    </xf>
    <xf numFmtId="166" fontId="0" fillId="0" borderId="6" xfId="2" applyNumberFormat="1" applyFont="1" applyBorder="1" applyAlignment="1">
      <alignment horizontal="center"/>
    </xf>
    <xf numFmtId="0" fontId="59" fillId="0" borderId="6" xfId="297" applyFont="1" applyBorder="1" applyAlignment="1">
      <alignment horizontal="center"/>
    </xf>
    <xf numFmtId="0" fontId="0" fillId="0" borderId="6" xfId="0" applyBorder="1" applyAlignment="1">
      <alignment horizontal="center"/>
    </xf>
    <xf numFmtId="167" fontId="0" fillId="0" borderId="0" xfId="0" applyNumberFormat="1" applyFill="1"/>
    <xf numFmtId="169" fontId="0" fillId="0" borderId="0" xfId="0" applyNumberFormat="1"/>
    <xf numFmtId="170" fontId="0" fillId="0" borderId="0" xfId="2" applyNumberFormat="1" applyFont="1"/>
    <xf numFmtId="9" fontId="0" fillId="0" borderId="0" xfId="62" applyFont="1"/>
    <xf numFmtId="0" fontId="0" fillId="0" borderId="1" xfId="0" applyBorder="1"/>
    <xf numFmtId="170" fontId="4" fillId="0" borderId="0" xfId="2" applyNumberFormat="1" applyFont="1"/>
    <xf numFmtId="170" fontId="4" fillId="0" borderId="0" xfId="2" applyNumberFormat="1" applyFont="1" applyFill="1"/>
    <xf numFmtId="169" fontId="26" fillId="0" borderId="4" xfId="0" applyNumberFormat="1" applyFont="1" applyFill="1" applyBorder="1"/>
    <xf numFmtId="41" fontId="26" fillId="0" borderId="0" xfId="0" applyNumberFormat="1" applyFont="1" applyFill="1" applyBorder="1"/>
    <xf numFmtId="14" fontId="26" fillId="0" borderId="0" xfId="0" applyNumberFormat="1" applyFont="1" applyFill="1" applyBorder="1"/>
    <xf numFmtId="0" fontId="26" fillId="0" borderId="19" xfId="0" applyFont="1" applyFill="1" applyBorder="1"/>
    <xf numFmtId="14" fontId="4" fillId="0" borderId="0" xfId="0" applyNumberFormat="1" applyFont="1" applyFill="1"/>
    <xf numFmtId="167" fontId="0" fillId="0" borderId="20" xfId="0" applyNumberFormat="1" applyFill="1" applyBorder="1"/>
    <xf numFmtId="0" fontId="59" fillId="0" borderId="0" xfId="0" applyFont="1" applyBorder="1"/>
    <xf numFmtId="167" fontId="0" fillId="0" borderId="4" xfId="0" applyNumberFormat="1" applyFill="1" applyBorder="1"/>
    <xf numFmtId="167" fontId="0" fillId="0" borderId="18" xfId="0" applyNumberFormat="1" applyFill="1" applyBorder="1"/>
    <xf numFmtId="166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0" xfId="0"/>
    <xf numFmtId="0" fontId="0" fillId="0" borderId="0" xfId="0" applyFill="1"/>
    <xf numFmtId="41" fontId="0" fillId="0" borderId="0" xfId="0" applyNumberFormat="1" applyBorder="1"/>
    <xf numFmtId="0" fontId="62" fillId="0" borderId="0" xfId="0" applyFont="1" applyFill="1" applyAlignment="1"/>
    <xf numFmtId="0" fontId="63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/>
    <xf numFmtId="41" fontId="4" fillId="0" borderId="0" xfId="0" applyNumberFormat="1" applyFont="1" applyBorder="1"/>
    <xf numFmtId="0" fontId="64" fillId="55" borderId="30" xfId="0" applyFont="1" applyFill="1" applyBorder="1" applyAlignment="1">
      <alignment horizontal="center" wrapText="1"/>
    </xf>
    <xf numFmtId="0" fontId="64" fillId="55" borderId="31" xfId="0" applyFont="1" applyFill="1" applyBorder="1" applyAlignment="1">
      <alignment horizontal="center" wrapText="1"/>
    </xf>
    <xf numFmtId="0" fontId="64" fillId="55" borderId="32" xfId="0" applyFont="1" applyFill="1" applyBorder="1" applyAlignment="1">
      <alignment horizontal="center" wrapText="1"/>
    </xf>
    <xf numFmtId="0" fontId="26" fillId="0" borderId="0" xfId="0" applyFont="1" applyBorder="1"/>
    <xf numFmtId="0" fontId="26" fillId="0" borderId="0" xfId="0" applyFont="1"/>
    <xf numFmtId="14" fontId="26" fillId="0" borderId="0" xfId="0" applyNumberFormat="1" applyFont="1" applyBorder="1"/>
    <xf numFmtId="37" fontId="26" fillId="0" borderId="0" xfId="0" applyNumberFormat="1" applyFont="1" applyBorder="1"/>
    <xf numFmtId="41" fontId="26" fillId="0" borderId="0" xfId="0" applyNumberFormat="1" applyFont="1" applyBorder="1"/>
    <xf numFmtId="0" fontId="65" fillId="0" borderId="0" xfId="0" applyFont="1"/>
    <xf numFmtId="0" fontId="4" fillId="0" borderId="0" xfId="0" applyFont="1" applyFill="1"/>
    <xf numFmtId="0" fontId="26" fillId="0" borderId="6" xfId="0" applyFont="1" applyBorder="1"/>
    <xf numFmtId="14" fontId="26" fillId="0" borderId="6" xfId="0" applyNumberFormat="1" applyFont="1" applyBorder="1"/>
    <xf numFmtId="41" fontId="26" fillId="0" borderId="6" xfId="0" applyNumberFormat="1" applyFont="1" applyBorder="1"/>
    <xf numFmtId="0" fontId="26" fillId="0" borderId="19" xfId="0" applyFont="1" applyBorder="1"/>
    <xf numFmtId="0" fontId="26" fillId="0" borderId="5" xfId="0" applyFont="1" applyBorder="1"/>
    <xf numFmtId="0" fontId="26" fillId="0" borderId="17" xfId="0" applyFont="1" applyBorder="1"/>
    <xf numFmtId="0" fontId="26" fillId="0" borderId="1" xfId="0" applyFont="1" applyBorder="1"/>
    <xf numFmtId="14" fontId="26" fillId="0" borderId="1" xfId="0" applyNumberFormat="1" applyFont="1" applyBorder="1"/>
    <xf numFmtId="0" fontId="66" fillId="0" borderId="0" xfId="0" applyFont="1" applyFill="1" applyBorder="1" applyAlignment="1">
      <alignment horizontal="center" wrapText="1"/>
    </xf>
    <xf numFmtId="37" fontId="26" fillId="0" borderId="6" xfId="0" applyNumberFormat="1" applyFont="1" applyBorder="1"/>
    <xf numFmtId="41" fontId="26" fillId="0" borderId="4" xfId="0" applyNumberFormat="1" applyFont="1" applyBorder="1"/>
    <xf numFmtId="41" fontId="26" fillId="0" borderId="20" xfId="0" applyNumberFormat="1" applyFont="1" applyBorder="1"/>
    <xf numFmtId="37" fontId="26" fillId="0" borderId="1" xfId="0" applyNumberFormat="1" applyFont="1" applyBorder="1"/>
    <xf numFmtId="41" fontId="26" fillId="0" borderId="18" xfId="0" applyNumberFormat="1" applyFont="1" applyBorder="1"/>
    <xf numFmtId="41" fontId="26" fillId="0" borderId="0" xfId="0" applyNumberFormat="1" applyFont="1"/>
    <xf numFmtId="0" fontId="26" fillId="0" borderId="3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168" fontId="26" fillId="0" borderId="0" xfId="0" applyNumberFormat="1" applyFont="1"/>
    <xf numFmtId="0" fontId="26" fillId="0" borderId="6" xfId="0" applyFont="1" applyBorder="1" applyAlignment="1">
      <alignment wrapText="1"/>
    </xf>
    <xf numFmtId="0" fontId="26" fillId="0" borderId="19" xfId="0" quotePrefix="1" applyFont="1" applyBorder="1"/>
    <xf numFmtId="0" fontId="26" fillId="0" borderId="0" xfId="0" quotePrefix="1" applyFont="1" applyFill="1" applyBorder="1"/>
    <xf numFmtId="0" fontId="26" fillId="0" borderId="0" xfId="0" applyFont="1" applyFill="1" applyBorder="1"/>
    <xf numFmtId="0" fontId="66" fillId="0" borderId="6" xfId="0" applyFont="1" applyFill="1" applyBorder="1" applyAlignment="1">
      <alignment horizontal="center" wrapText="1"/>
    </xf>
    <xf numFmtId="0" fontId="67" fillId="0" borderId="0" xfId="0" applyFont="1"/>
    <xf numFmtId="169" fontId="26" fillId="0" borderId="18" xfId="0" applyNumberFormat="1" applyFont="1" applyBorder="1"/>
    <xf numFmtId="169" fontId="26" fillId="0" borderId="4" xfId="0" applyNumberFormat="1" applyFont="1" applyBorder="1"/>
    <xf numFmtId="169" fontId="26" fillId="0" borderId="20" xfId="0" applyNumberFormat="1" applyFont="1" applyBorder="1"/>
    <xf numFmtId="169" fontId="26" fillId="0" borderId="0" xfId="0" applyNumberFormat="1" applyFont="1" applyBorder="1"/>
    <xf numFmtId="169" fontId="26" fillId="0" borderId="0" xfId="0" applyNumberFormat="1" applyFont="1"/>
    <xf numFmtId="0" fontId="26" fillId="0" borderId="6" xfId="0" applyFont="1" applyFill="1" applyBorder="1"/>
    <xf numFmtId="170" fontId="0" fillId="0" borderId="0" xfId="2" applyNumberFormat="1" applyFont="1" applyFill="1"/>
    <xf numFmtId="169" fontId="0" fillId="0" borderId="0" xfId="0" applyNumberFormat="1" applyFill="1"/>
    <xf numFmtId="9" fontId="0" fillId="0" borderId="0" xfId="62" applyNumberFormat="1" applyFont="1" applyFill="1"/>
    <xf numFmtId="37" fontId="26" fillId="0" borderId="6" xfId="0" applyNumberFormat="1" applyFont="1" applyFill="1" applyBorder="1"/>
    <xf numFmtId="0" fontId="26" fillId="0" borderId="6" xfId="0" quotePrefix="1" applyFont="1" applyFill="1" applyBorder="1"/>
    <xf numFmtId="0" fontId="26" fillId="0" borderId="0" xfId="0" quotePrefix="1" applyFont="1" applyBorder="1"/>
    <xf numFmtId="0" fontId="0" fillId="0" borderId="0" xfId="0" quotePrefix="1" applyBorder="1" applyAlignment="1">
      <alignment horizontal="right"/>
    </xf>
    <xf numFmtId="0" fontId="2" fillId="0" borderId="0" xfId="0" applyFont="1" applyAlignment="1">
      <alignment horizontal="center"/>
    </xf>
    <xf numFmtId="165" fontId="0" fillId="0" borderId="0" xfId="62" applyNumberFormat="1" applyFont="1" applyAlignment="1">
      <alignment horizontal="center"/>
    </xf>
  </cellXfs>
  <cellStyles count="298">
    <cellStyle name="£Z_x0004_Ç_x0006_^_x0004_" xfId="66"/>
    <cellStyle name="20% - Accent1" xfId="27" builtinId="30" customBuiltin="1"/>
    <cellStyle name="20% - Accent1 2" xfId="67"/>
    <cellStyle name="20% - Accent1 3" xfId="68"/>
    <cellStyle name="20% - Accent2" xfId="31" builtinId="34" customBuiltin="1"/>
    <cellStyle name="20% - Accent2 2" xfId="69"/>
    <cellStyle name="20% - Accent2 2 2" xfId="70"/>
    <cellStyle name="20% - Accent2 3" xfId="71"/>
    <cellStyle name="20% - Accent2 4" xfId="72"/>
    <cellStyle name="20% - Accent3" xfId="35" builtinId="38" customBuiltin="1"/>
    <cellStyle name="20% - Accent3 2" xfId="73"/>
    <cellStyle name="20% - Accent3 2 2" xfId="74"/>
    <cellStyle name="20% - Accent3 3" xfId="75"/>
    <cellStyle name="20% - Accent3 4" xfId="76"/>
    <cellStyle name="20% - Accent4" xfId="39" builtinId="42" customBuiltin="1"/>
    <cellStyle name="20% - Accent4 2" xfId="77"/>
    <cellStyle name="20% - Accent4 2 2" xfId="78"/>
    <cellStyle name="20% - Accent4 3" xfId="79"/>
    <cellStyle name="20% - Accent4 4" xfId="80"/>
    <cellStyle name="20% - Accent5" xfId="43" builtinId="46" customBuiltin="1"/>
    <cellStyle name="20% - Accent5 2" xfId="81"/>
    <cellStyle name="20% - Accent5 2 2" xfId="82"/>
    <cellStyle name="20% - Accent5 3" xfId="83"/>
    <cellStyle name="20% - Accent5 4" xfId="84"/>
    <cellStyle name="20% - Accent6" xfId="47" builtinId="50" customBuiltin="1"/>
    <cellStyle name="20% - Accent6 2" xfId="85"/>
    <cellStyle name="20% - Accent6 3" xfId="86"/>
    <cellStyle name="40% - Accent1" xfId="28" builtinId="31" customBuiltin="1"/>
    <cellStyle name="40% - Accent1 2" xfId="87"/>
    <cellStyle name="40% - Accent1 3" xfId="88"/>
    <cellStyle name="40% - Accent2" xfId="32" builtinId="35" customBuiltin="1"/>
    <cellStyle name="40% - Accent2 2" xfId="89"/>
    <cellStyle name="40% - Accent2 3" xfId="90"/>
    <cellStyle name="40% - Accent3" xfId="36" builtinId="39" customBuiltin="1"/>
    <cellStyle name="40% - Accent3 2" xfId="91"/>
    <cellStyle name="40% - Accent3 3" xfId="92"/>
    <cellStyle name="40% - Accent4" xfId="40" builtinId="43" customBuiltin="1"/>
    <cellStyle name="40% - Accent4 2" xfId="93"/>
    <cellStyle name="40% - Accent4 3" xfId="94"/>
    <cellStyle name="40% - Accent5" xfId="44" builtinId="47" customBuiltin="1"/>
    <cellStyle name="40% - Accent5 2" xfId="95"/>
    <cellStyle name="40% - Accent5 3" xfId="96"/>
    <cellStyle name="40% - Accent6" xfId="48" builtinId="51" customBuiltin="1"/>
    <cellStyle name="40% - Accent6 2" xfId="97"/>
    <cellStyle name="40% - Accent6 3" xfId="98"/>
    <cellStyle name="60% - Accent1" xfId="29" builtinId="32" customBuiltin="1"/>
    <cellStyle name="60% - Accent1 2" xfId="99"/>
    <cellStyle name="60% - Accent1 3" xfId="100"/>
    <cellStyle name="60% - Accent2" xfId="33" builtinId="36" customBuiltin="1"/>
    <cellStyle name="60% - Accent2 2" xfId="101"/>
    <cellStyle name="60% - Accent2 3" xfId="102"/>
    <cellStyle name="60% - Accent3" xfId="37" builtinId="40" customBuiltin="1"/>
    <cellStyle name="60% - Accent3 2" xfId="103"/>
    <cellStyle name="60% - Accent3 3" xfId="104"/>
    <cellStyle name="60% - Accent4" xfId="41" builtinId="44" customBuiltin="1"/>
    <cellStyle name="60% - Accent4 2" xfId="105"/>
    <cellStyle name="60% - Accent4 3" xfId="106"/>
    <cellStyle name="60% - Accent5" xfId="45" builtinId="48" customBuiltin="1"/>
    <cellStyle name="60% - Accent5 2" xfId="107"/>
    <cellStyle name="60% - Accent5 3" xfId="108"/>
    <cellStyle name="60% - Accent6" xfId="49" builtinId="52" customBuiltin="1"/>
    <cellStyle name="60% - Accent6 2" xfId="109"/>
    <cellStyle name="60% - Accent6 3" xfId="110"/>
    <cellStyle name="Accent1" xfId="26" builtinId="29" customBuiltin="1"/>
    <cellStyle name="Accent1 2" xfId="111"/>
    <cellStyle name="Accent1 3" xfId="112"/>
    <cellStyle name="Accent2" xfId="30" builtinId="33" customBuiltin="1"/>
    <cellStyle name="Accent2 2" xfId="113"/>
    <cellStyle name="Accent2 3" xfId="114"/>
    <cellStyle name="Accent3" xfId="34" builtinId="37" customBuiltin="1"/>
    <cellStyle name="Accent3 2" xfId="115"/>
    <cellStyle name="Accent3 3" xfId="116"/>
    <cellStyle name="Accent4" xfId="38" builtinId="41" customBuiltin="1"/>
    <cellStyle name="Accent4 2" xfId="117"/>
    <cellStyle name="Accent4 3" xfId="118"/>
    <cellStyle name="Accent5" xfId="42" builtinId="45" customBuiltin="1"/>
    <cellStyle name="Accent5 2" xfId="119"/>
    <cellStyle name="Accent5 3" xfId="120"/>
    <cellStyle name="Accent6" xfId="46" builtinId="49" customBuiltin="1"/>
    <cellStyle name="Accent6 2" xfId="121"/>
    <cellStyle name="Accent6 3" xfId="122"/>
    <cellStyle name="Bad" xfId="15" builtinId="27" customBuiltin="1"/>
    <cellStyle name="Bad 2" xfId="123"/>
    <cellStyle name="Bad 3" xfId="124"/>
    <cellStyle name="Calculation" xfId="19" builtinId="22" customBuiltin="1"/>
    <cellStyle name="Calculation 2" xfId="125"/>
    <cellStyle name="Calculation 2 2" xfId="126"/>
    <cellStyle name="Calculation 2 3" xfId="127"/>
    <cellStyle name="Calculation 3" xfId="128"/>
    <cellStyle name="Check Cell" xfId="21" builtinId="23" customBuiltin="1"/>
    <cellStyle name="Check Cell 2" xfId="129"/>
    <cellStyle name="Check Cell 3" xfId="130"/>
    <cellStyle name="Comma" xfId="2" builtinId="3"/>
    <cellStyle name="Comma 10" xfId="131"/>
    <cellStyle name="Comma 11" xfId="132"/>
    <cellStyle name="Comma 12" xfId="133"/>
    <cellStyle name="Comma 2" xfId="5"/>
    <cellStyle name="Comma 2 2" xfId="55"/>
    <cellStyle name="Comma 2 2 2" xfId="134"/>
    <cellStyle name="Comma 2 3" xfId="135"/>
    <cellStyle name="Comma 2 3 2" xfId="136"/>
    <cellStyle name="Comma 2 4" xfId="137"/>
    <cellStyle name="Comma 2 5" xfId="138"/>
    <cellStyle name="Comma 2 6" xfId="139"/>
    <cellStyle name="Comma 2 7" xfId="140"/>
    <cellStyle name="Comma 3" xfId="8"/>
    <cellStyle name="Comma 3 2" xfId="57"/>
    <cellStyle name="Comma 3 2 2" xfId="141"/>
    <cellStyle name="Comma 3 3" xfId="142"/>
    <cellStyle name="Comma 3 4" xfId="143"/>
    <cellStyle name="Comma 4" xfId="50"/>
    <cellStyle name="Comma 4 2" xfId="144"/>
    <cellStyle name="Comma 4 2 2" xfId="145"/>
    <cellStyle name="Comma 4 3" xfId="146"/>
    <cellStyle name="Comma 4 4" xfId="147"/>
    <cellStyle name="Comma 5" xfId="65"/>
    <cellStyle name="Comma 5 2" xfId="148"/>
    <cellStyle name="Comma 5 2 2" xfId="149"/>
    <cellStyle name="Comma 6" xfId="150"/>
    <cellStyle name="Comma 6 2" xfId="151"/>
    <cellStyle name="Comma 7" xfId="152"/>
    <cellStyle name="Comma 7 2" xfId="153"/>
    <cellStyle name="Comma 7 3" xfId="154"/>
    <cellStyle name="Comma 7 3 2" xfId="155"/>
    <cellStyle name="Comma 8" xfId="156"/>
    <cellStyle name="Comma 8 2" xfId="157"/>
    <cellStyle name="Comma 9" xfId="158"/>
    <cellStyle name="Comma 9 2" xfId="159"/>
    <cellStyle name="Currency" xfId="53" builtinId="4"/>
    <cellStyle name="Currency 10" xfId="160"/>
    <cellStyle name="Currency 11" xfId="161"/>
    <cellStyle name="Currency 2" xfId="162"/>
    <cellStyle name="Currency 2 2" xfId="163"/>
    <cellStyle name="Currency 2 2 2" xfId="164"/>
    <cellStyle name="Currency 2 3" xfId="165"/>
    <cellStyle name="Currency 2 3 2" xfId="166"/>
    <cellStyle name="Currency 2 4" xfId="167"/>
    <cellStyle name="Currency 2 5" xfId="168"/>
    <cellStyle name="Currency 3" xfId="169"/>
    <cellStyle name="Currency 3 2" xfId="170"/>
    <cellStyle name="Currency 3 3" xfId="171"/>
    <cellStyle name="Currency 4" xfId="172"/>
    <cellStyle name="Currency 4 2" xfId="173"/>
    <cellStyle name="Currency 4 3" xfId="174"/>
    <cellStyle name="Currency 5" xfId="175"/>
    <cellStyle name="Currency 5 2" xfId="176"/>
    <cellStyle name="Currency 6" xfId="177"/>
    <cellStyle name="Currency 6 2" xfId="178"/>
    <cellStyle name="Currency 7" xfId="179"/>
    <cellStyle name="Currency 7 2" xfId="180"/>
    <cellStyle name="Currency 7 3" xfId="181"/>
    <cellStyle name="Currency 8" xfId="182"/>
    <cellStyle name="Currency 8 2" xfId="183"/>
    <cellStyle name="Currency 9" xfId="184"/>
    <cellStyle name="Explanatory Text" xfId="24" builtinId="53" customBuiltin="1"/>
    <cellStyle name="Explanatory Text 2" xfId="185"/>
    <cellStyle name="Explanatory Text 3" xfId="186"/>
    <cellStyle name="Followed Hyperlink 2" xfId="187"/>
    <cellStyle name="Good" xfId="14" builtinId="26" customBuiltin="1"/>
    <cellStyle name="Good 2" xfId="188"/>
    <cellStyle name="Good 3" xfId="189"/>
    <cellStyle name="Heading 1" xfId="10" builtinId="16" customBuiltin="1"/>
    <cellStyle name="Heading 1 2" xfId="190"/>
    <cellStyle name="Heading 1 3" xfId="191"/>
    <cellStyle name="Heading 2" xfId="11" builtinId="17" customBuiltin="1"/>
    <cellStyle name="Heading 2 2" xfId="192"/>
    <cellStyle name="Heading 2 3" xfId="193"/>
    <cellStyle name="Heading 3" xfId="12" builtinId="18" customBuiltin="1"/>
    <cellStyle name="Heading 3 2" xfId="194"/>
    <cellStyle name="Heading 3 3" xfId="195"/>
    <cellStyle name="Heading 4" xfId="13" builtinId="19" customBuiltin="1"/>
    <cellStyle name="Heading 4 2" xfId="196"/>
    <cellStyle name="Heading 4 3" xfId="197"/>
    <cellStyle name="Hyperlink 2" xfId="198"/>
    <cellStyle name="Input" xfId="17" builtinId="20" customBuiltin="1"/>
    <cellStyle name="Input 2" xfId="199"/>
    <cellStyle name="Input 2 2" xfId="200"/>
    <cellStyle name="Input 2 3" xfId="201"/>
    <cellStyle name="Input 3" xfId="202"/>
    <cellStyle name="Linked Cell" xfId="20" builtinId="24" customBuiltin="1"/>
    <cellStyle name="Linked Cell 2" xfId="203"/>
    <cellStyle name="Linked Cell 3" xfId="204"/>
    <cellStyle name="Neutral" xfId="16" builtinId="28" customBuiltin="1"/>
    <cellStyle name="Neutral 2" xfId="205"/>
    <cellStyle name="Neutral 3" xfId="206"/>
    <cellStyle name="Normal" xfId="0" builtinId="0"/>
    <cellStyle name="Normal 10" xfId="207"/>
    <cellStyle name="Normal 10 10" xfId="208"/>
    <cellStyle name="Normal 10 2" xfId="209"/>
    <cellStyle name="Normal 10 3" xfId="210"/>
    <cellStyle name="Normal 11" xfId="211"/>
    <cellStyle name="Normal 12" xfId="212"/>
    <cellStyle name="Normal 13" xfId="213"/>
    <cellStyle name="Normal 14" xfId="214"/>
    <cellStyle name="Normal 14 2" xfId="215"/>
    <cellStyle name="Normal 15" xfId="216"/>
    <cellStyle name="Normal 16" xfId="217"/>
    <cellStyle name="Normal 17" xfId="218"/>
    <cellStyle name="Normal 2" xfId="1"/>
    <cellStyle name="Normal 2 2" xfId="52"/>
    <cellStyle name="Normal 2 2 2" xfId="219"/>
    <cellStyle name="Normal 2 2 2 2" xfId="220"/>
    <cellStyle name="Normal 2 2 3" xfId="221"/>
    <cellStyle name="Normal 2 3" xfId="222"/>
    <cellStyle name="Normal 2 3 2" xfId="223"/>
    <cellStyle name="Normal 2 4" xfId="224"/>
    <cellStyle name="Normal 2 5" xfId="225"/>
    <cellStyle name="Normal 2 6" xfId="297"/>
    <cellStyle name="Normal 3" xfId="3"/>
    <cellStyle name="Normal 3 2" xfId="7"/>
    <cellStyle name="Normal 3 2 2" xfId="56"/>
    <cellStyle name="Normal 3 3" xfId="226"/>
    <cellStyle name="Normal 3 3 2" xfId="227"/>
    <cellStyle name="Normal 3 4" xfId="228"/>
    <cellStyle name="Normal 4" xfId="4"/>
    <cellStyle name="Normal 4 10" xfId="229"/>
    <cellStyle name="Normal 4 2" xfId="54"/>
    <cellStyle name="Normal 4 2 2" xfId="230"/>
    <cellStyle name="Normal 4 2_Sheet2" xfId="231"/>
    <cellStyle name="Normal 4 3" xfId="232"/>
    <cellStyle name="Normal 4 3 2" xfId="233"/>
    <cellStyle name="Normal 4 4" xfId="234"/>
    <cellStyle name="Normal 4 4 2" xfId="235"/>
    <cellStyle name="Normal 4 5" xfId="236"/>
    <cellStyle name="Normal 4 6" xfId="237"/>
    <cellStyle name="Normal 4 7" xfId="238"/>
    <cellStyle name="Normal 4 8" xfId="239"/>
    <cellStyle name="Normal 4 9" xfId="240"/>
    <cellStyle name="Normal 4_Sheet2" xfId="241"/>
    <cellStyle name="Normal 5" xfId="51"/>
    <cellStyle name="Normal 5 2" xfId="58"/>
    <cellStyle name="Normal 5 3" xfId="242"/>
    <cellStyle name="Normal 5 3 2" xfId="243"/>
    <cellStyle name="Normal 5 4" xfId="244"/>
    <cellStyle name="Normal 5 5" xfId="245"/>
    <cellStyle name="Normal 5_Sheet2" xfId="246"/>
    <cellStyle name="Normal 6" xfId="59"/>
    <cellStyle name="Normal 6 2" xfId="247"/>
    <cellStyle name="Normal 6 2 2" xfId="248"/>
    <cellStyle name="Normal 65" xfId="249"/>
    <cellStyle name="Normal 7" xfId="60"/>
    <cellStyle name="Normal 7 2" xfId="61"/>
    <cellStyle name="Normal 8" xfId="63"/>
    <cellStyle name="Normal 8 2" xfId="250"/>
    <cellStyle name="Normal 9" xfId="251"/>
    <cellStyle name="Normal 9 2" xfId="252"/>
    <cellStyle name="Normal 9 3" xfId="253"/>
    <cellStyle name="Normal 94" xfId="254"/>
    <cellStyle name="Note" xfId="23" builtinId="10" customBuiltin="1"/>
    <cellStyle name="Note 2" xfId="255"/>
    <cellStyle name="Note 2 2" xfId="256"/>
    <cellStyle name="Note 2 3" xfId="257"/>
    <cellStyle name="Note 3" xfId="258"/>
    <cellStyle name="Output" xfId="18" builtinId="21" customBuiltin="1"/>
    <cellStyle name="Output 2" xfId="259"/>
    <cellStyle name="Output 2 2" xfId="260"/>
    <cellStyle name="Output 2 3" xfId="261"/>
    <cellStyle name="Output 3" xfId="262"/>
    <cellStyle name="Percent" xfId="62" builtinId="5"/>
    <cellStyle name="Percent 10" xfId="263"/>
    <cellStyle name="Percent 2" xfId="6"/>
    <cellStyle name="Percent 2 2" xfId="264"/>
    <cellStyle name="Percent 2 3" xfId="265"/>
    <cellStyle name="Percent 2 3 2" xfId="266"/>
    <cellStyle name="Percent 2 4" xfId="267"/>
    <cellStyle name="Percent 3" xfId="64"/>
    <cellStyle name="Percent 3 2" xfId="268"/>
    <cellStyle name="Percent 3 2 2" xfId="269"/>
    <cellStyle name="Percent 3 3" xfId="270"/>
    <cellStyle name="Percent 4" xfId="271"/>
    <cellStyle name="Percent 4 2" xfId="272"/>
    <cellStyle name="Percent 4 2 2" xfId="273"/>
    <cellStyle name="Percent 4 3" xfId="274"/>
    <cellStyle name="Percent 4 4" xfId="275"/>
    <cellStyle name="Percent 5" xfId="276"/>
    <cellStyle name="Percent 5 2" xfId="277"/>
    <cellStyle name="Percent 5 3" xfId="278"/>
    <cellStyle name="Percent 5 4" xfId="279"/>
    <cellStyle name="Percent 5 5" xfId="280"/>
    <cellStyle name="Percent 6" xfId="281"/>
    <cellStyle name="Percent 6 2" xfId="282"/>
    <cellStyle name="Percent 6 3" xfId="283"/>
    <cellStyle name="Percent 7" xfId="284"/>
    <cellStyle name="Percent 8" xfId="285"/>
    <cellStyle name="Percent 9" xfId="286"/>
    <cellStyle name="rowhead_tbls1_13_a" xfId="287"/>
    <cellStyle name="Style 1" xfId="288"/>
    <cellStyle name="tablename" xfId="289"/>
    <cellStyle name="Title" xfId="9" builtinId="15" customBuiltin="1"/>
    <cellStyle name="Title 2" xfId="290"/>
    <cellStyle name="Total" xfId="25" builtinId="25" customBuiltin="1"/>
    <cellStyle name="Total 2" xfId="291"/>
    <cellStyle name="Total 2 2" xfId="292"/>
    <cellStyle name="Total 2 3" xfId="293"/>
    <cellStyle name="Total 3" xfId="294"/>
    <cellStyle name="Warning Text" xfId="22" builtinId="11" customBuiltin="1"/>
    <cellStyle name="Warning Text 2" xfId="295"/>
    <cellStyle name="Warning Text 3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imerly\Documents\GroupWise\CT_IME_Fac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zuzenak\Documents\GroupWise\Copy%20of%20Payment%20Example%2020140826%20DRAFT-H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Users/aperry/Documents/GroupWise/Professional%20Unbundling%20Model%20v8%20-%20PCMH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erry\Documents\GroupWise\Professional%20Unbundling%20Model%20v8%20-%20PCMH%20Upd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dph/lib/dph/ohca/hospitalfillings/2014/12monthreport/brstl_12monthlyreport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C_Work\DRG\WV\DISK\2013_2014\October1_Update\Payment_Table_Generator_Oct2013_PTM_Upd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Neutral%20Rate%20Calculation_11_19_14_Sc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 Factor"/>
      <sheetName val="crextract"/>
    </sheetNames>
    <sheetDataSet>
      <sheetData sheetId="0"/>
      <sheetData sheetId="1">
        <row r="4">
          <cell r="A4" t="str">
            <v>070003</v>
          </cell>
          <cell r="B4" t="str">
            <v>Day Kimball Hospital</v>
          </cell>
          <cell r="C4">
            <v>41548</v>
          </cell>
          <cell r="D4">
            <v>41912</v>
          </cell>
          <cell r="E4" t="str">
            <v>N</v>
          </cell>
          <cell r="F4">
            <v>98</v>
          </cell>
          <cell r="G4">
            <v>6</v>
          </cell>
          <cell r="H4">
            <v>0</v>
          </cell>
          <cell r="I4">
            <v>0</v>
          </cell>
          <cell r="J4">
            <v>15127</v>
          </cell>
          <cell r="K4">
            <v>1428</v>
          </cell>
          <cell r="L4">
            <v>0</v>
          </cell>
          <cell r="M4">
            <v>1405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070004</v>
          </cell>
          <cell r="B5" t="str">
            <v>Sharon Hospital</v>
          </cell>
          <cell r="C5">
            <v>41548</v>
          </cell>
          <cell r="D5">
            <v>41912</v>
          </cell>
          <cell r="E5" t="str">
            <v>N</v>
          </cell>
          <cell r="F5">
            <v>66</v>
          </cell>
          <cell r="G5">
            <v>12</v>
          </cell>
          <cell r="H5">
            <v>0</v>
          </cell>
          <cell r="I5">
            <v>0</v>
          </cell>
          <cell r="J5">
            <v>7750</v>
          </cell>
          <cell r="K5">
            <v>3877</v>
          </cell>
          <cell r="L5">
            <v>0</v>
          </cell>
          <cell r="M5">
            <v>584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070008</v>
          </cell>
          <cell r="B6" t="str">
            <v>Johnson Memorial Hospital</v>
          </cell>
          <cell r="C6">
            <v>41548</v>
          </cell>
          <cell r="D6">
            <v>41912</v>
          </cell>
          <cell r="E6" t="str">
            <v>N</v>
          </cell>
          <cell r="F6">
            <v>81</v>
          </cell>
          <cell r="G6">
            <v>20</v>
          </cell>
          <cell r="H6">
            <v>0</v>
          </cell>
          <cell r="I6">
            <v>0</v>
          </cell>
          <cell r="J6">
            <v>11774</v>
          </cell>
          <cell r="K6">
            <v>4377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070011</v>
          </cell>
          <cell r="B7" t="str">
            <v>Charlotte Hungerford Hospital</v>
          </cell>
          <cell r="C7">
            <v>41548</v>
          </cell>
          <cell r="D7">
            <v>41912</v>
          </cell>
          <cell r="E7" t="str">
            <v>N</v>
          </cell>
          <cell r="F7">
            <v>91</v>
          </cell>
          <cell r="G7">
            <v>17</v>
          </cell>
          <cell r="H7">
            <v>0</v>
          </cell>
          <cell r="I7">
            <v>0</v>
          </cell>
          <cell r="J7">
            <v>22208</v>
          </cell>
          <cell r="K7">
            <v>3396</v>
          </cell>
          <cell r="L7">
            <v>0</v>
          </cell>
          <cell r="M7">
            <v>1185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070017</v>
          </cell>
          <cell r="B8" t="str">
            <v>Midstate Medical Center</v>
          </cell>
          <cell r="C8">
            <v>41548</v>
          </cell>
          <cell r="D8">
            <v>41912</v>
          </cell>
          <cell r="E8" t="str">
            <v>N</v>
          </cell>
          <cell r="F8">
            <v>124</v>
          </cell>
          <cell r="G8">
            <v>6</v>
          </cell>
          <cell r="H8">
            <v>0</v>
          </cell>
          <cell r="I8">
            <v>0</v>
          </cell>
          <cell r="J8">
            <v>37627</v>
          </cell>
          <cell r="K8">
            <v>1979</v>
          </cell>
          <cell r="L8">
            <v>0</v>
          </cell>
          <cell r="M8">
            <v>2213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070019</v>
          </cell>
          <cell r="B9" t="str">
            <v>Milford Hospital  Inc</v>
          </cell>
          <cell r="C9">
            <v>41548</v>
          </cell>
          <cell r="D9">
            <v>41912</v>
          </cell>
          <cell r="E9" t="str">
            <v>N</v>
          </cell>
          <cell r="F9">
            <v>106</v>
          </cell>
          <cell r="G9">
            <v>0</v>
          </cell>
          <cell r="H9">
            <v>0</v>
          </cell>
          <cell r="I9">
            <v>0</v>
          </cell>
          <cell r="J9">
            <v>12516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070021</v>
          </cell>
          <cell r="B10" t="str">
            <v>Windham Community Memorial Hospital</v>
          </cell>
          <cell r="C10">
            <v>41548</v>
          </cell>
          <cell r="D10">
            <v>41912</v>
          </cell>
          <cell r="E10" t="str">
            <v>N</v>
          </cell>
          <cell r="F10">
            <v>79</v>
          </cell>
          <cell r="G10">
            <v>0</v>
          </cell>
          <cell r="H10">
            <v>0</v>
          </cell>
          <cell r="I10">
            <v>0</v>
          </cell>
          <cell r="J10">
            <v>13241</v>
          </cell>
          <cell r="K10">
            <v>0</v>
          </cell>
          <cell r="L10">
            <v>0</v>
          </cell>
          <cell r="M10">
            <v>903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070024</v>
          </cell>
          <cell r="B11" t="str">
            <v>The William W. Backus Hospital</v>
          </cell>
          <cell r="C11">
            <v>41548</v>
          </cell>
          <cell r="D11">
            <v>41912</v>
          </cell>
          <cell r="E11" t="str">
            <v>N</v>
          </cell>
          <cell r="F11">
            <v>165</v>
          </cell>
          <cell r="G11">
            <v>18</v>
          </cell>
          <cell r="H11">
            <v>0</v>
          </cell>
          <cell r="I11">
            <v>0</v>
          </cell>
          <cell r="J11">
            <v>44143</v>
          </cell>
          <cell r="K11">
            <v>4697</v>
          </cell>
          <cell r="L11">
            <v>0</v>
          </cell>
          <cell r="M11">
            <v>2021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070029</v>
          </cell>
          <cell r="B12" t="str">
            <v>Bristol Hospital  Inc.</v>
          </cell>
          <cell r="C12">
            <v>41548</v>
          </cell>
          <cell r="D12">
            <v>41912</v>
          </cell>
          <cell r="E12" t="str">
            <v>N</v>
          </cell>
          <cell r="F12">
            <v>114</v>
          </cell>
          <cell r="G12">
            <v>14</v>
          </cell>
          <cell r="H12">
            <v>0</v>
          </cell>
          <cell r="I12">
            <v>0</v>
          </cell>
          <cell r="J12">
            <v>24078</v>
          </cell>
          <cell r="K12">
            <v>4007</v>
          </cell>
          <cell r="L12">
            <v>0</v>
          </cell>
          <cell r="M12">
            <v>1650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070015</v>
          </cell>
          <cell r="B13" t="str">
            <v>New Milford Hospital</v>
          </cell>
          <cell r="C13">
            <v>41548</v>
          </cell>
          <cell r="D13">
            <v>41912</v>
          </cell>
          <cell r="E13" t="str">
            <v>N</v>
          </cell>
          <cell r="F13">
            <v>85</v>
          </cell>
          <cell r="G13">
            <v>0</v>
          </cell>
          <cell r="H13">
            <v>0</v>
          </cell>
          <cell r="I13">
            <v>0</v>
          </cell>
          <cell r="J13">
            <v>6716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070002</v>
          </cell>
          <cell r="B14" t="str">
            <v>Saint Francis Hospital</v>
          </cell>
          <cell r="C14">
            <v>41548</v>
          </cell>
          <cell r="D14">
            <v>41912</v>
          </cell>
          <cell r="E14" t="str">
            <v>Y</v>
          </cell>
          <cell r="F14">
            <v>528</v>
          </cell>
          <cell r="G14">
            <v>84</v>
          </cell>
          <cell r="H14">
            <v>0</v>
          </cell>
          <cell r="I14">
            <v>0</v>
          </cell>
          <cell r="J14">
            <v>137240</v>
          </cell>
          <cell r="K14">
            <v>14627</v>
          </cell>
          <cell r="L14">
            <v>0</v>
          </cell>
          <cell r="M14">
            <v>6307</v>
          </cell>
          <cell r="N14">
            <v>162.68</v>
          </cell>
          <cell r="O14">
            <v>0</v>
          </cell>
          <cell r="P14">
            <v>0</v>
          </cell>
          <cell r="Q14">
            <v>87.2</v>
          </cell>
          <cell r="R14">
            <v>48.7</v>
          </cell>
          <cell r="S14">
            <v>103204.7</v>
          </cell>
          <cell r="T14">
            <v>97841.14</v>
          </cell>
        </row>
        <row r="15">
          <cell r="A15" t="str">
            <v>070005</v>
          </cell>
          <cell r="B15" t="str">
            <v>Waterbury Hospital</v>
          </cell>
          <cell r="C15">
            <v>41548</v>
          </cell>
          <cell r="D15">
            <v>41912</v>
          </cell>
          <cell r="E15" t="str">
            <v>Y</v>
          </cell>
          <cell r="F15">
            <v>224</v>
          </cell>
          <cell r="G15">
            <v>30</v>
          </cell>
          <cell r="H15">
            <v>0</v>
          </cell>
          <cell r="I15">
            <v>0</v>
          </cell>
          <cell r="J15">
            <v>48496</v>
          </cell>
          <cell r="K15">
            <v>9200</v>
          </cell>
          <cell r="L15">
            <v>0</v>
          </cell>
          <cell r="M15">
            <v>3482</v>
          </cell>
          <cell r="N15">
            <v>21.05</v>
          </cell>
          <cell r="O15">
            <v>0</v>
          </cell>
          <cell r="P15">
            <v>0</v>
          </cell>
          <cell r="Q15">
            <v>33.799999999999997</v>
          </cell>
          <cell r="R15">
            <v>12.52</v>
          </cell>
          <cell r="S15">
            <v>104930.4</v>
          </cell>
          <cell r="T15">
            <v>99477.06</v>
          </cell>
        </row>
        <row r="16">
          <cell r="A16" t="str">
            <v>070006</v>
          </cell>
          <cell r="B16" t="str">
            <v>The Stamford Hospital</v>
          </cell>
          <cell r="C16">
            <v>41548</v>
          </cell>
          <cell r="D16">
            <v>41912</v>
          </cell>
          <cell r="E16" t="str">
            <v>Y</v>
          </cell>
          <cell r="F16">
            <v>263</v>
          </cell>
          <cell r="G16">
            <v>20</v>
          </cell>
          <cell r="H16">
            <v>17</v>
          </cell>
          <cell r="I16">
            <v>0</v>
          </cell>
          <cell r="J16">
            <v>59361</v>
          </cell>
          <cell r="K16">
            <v>4696</v>
          </cell>
          <cell r="L16">
            <v>4251</v>
          </cell>
          <cell r="M16">
            <v>5679</v>
          </cell>
          <cell r="N16">
            <v>64.63</v>
          </cell>
          <cell r="O16">
            <v>0</v>
          </cell>
          <cell r="P16">
            <v>0</v>
          </cell>
          <cell r="Q16">
            <v>46.52</v>
          </cell>
          <cell r="R16">
            <v>19.079999999999998</v>
          </cell>
          <cell r="S16">
            <v>95453.65</v>
          </cell>
          <cell r="T16">
            <v>95453.65</v>
          </cell>
        </row>
        <row r="17">
          <cell r="A17" t="str">
            <v>070007</v>
          </cell>
          <cell r="B17" t="str">
            <v>Lawrence &amp; Memorial Hospital</v>
          </cell>
          <cell r="C17">
            <v>41548</v>
          </cell>
          <cell r="D17">
            <v>41912</v>
          </cell>
          <cell r="E17" t="str">
            <v>Y</v>
          </cell>
          <cell r="F17">
            <v>208</v>
          </cell>
          <cell r="G17">
            <v>18</v>
          </cell>
          <cell r="H17">
            <v>16</v>
          </cell>
          <cell r="I17">
            <v>0</v>
          </cell>
          <cell r="J17">
            <v>55364</v>
          </cell>
          <cell r="K17">
            <v>5850</v>
          </cell>
          <cell r="L17">
            <v>4631</v>
          </cell>
          <cell r="M17">
            <v>3518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158943.9</v>
          </cell>
        </row>
        <row r="18">
          <cell r="A18" t="str">
            <v>070010</v>
          </cell>
          <cell r="B18" t="str">
            <v>Bridgeport Hospital</v>
          </cell>
          <cell r="C18">
            <v>41548</v>
          </cell>
          <cell r="D18">
            <v>41912</v>
          </cell>
          <cell r="E18" t="str">
            <v>Y</v>
          </cell>
          <cell r="F18">
            <v>307</v>
          </cell>
          <cell r="G18">
            <v>19</v>
          </cell>
          <cell r="H18">
            <v>18</v>
          </cell>
          <cell r="I18">
            <v>0</v>
          </cell>
          <cell r="J18">
            <v>87800</v>
          </cell>
          <cell r="K18">
            <v>5801</v>
          </cell>
          <cell r="L18">
            <v>5221</v>
          </cell>
          <cell r="M18">
            <v>6604</v>
          </cell>
          <cell r="N18">
            <v>105.87</v>
          </cell>
          <cell r="O18">
            <v>0</v>
          </cell>
          <cell r="P18">
            <v>0</v>
          </cell>
          <cell r="Q18">
            <v>50.34</v>
          </cell>
          <cell r="R18">
            <v>42.24</v>
          </cell>
          <cell r="S18">
            <v>98659.3</v>
          </cell>
          <cell r="T18">
            <v>95425.51</v>
          </cell>
        </row>
        <row r="19">
          <cell r="A19" t="str">
            <v>070012</v>
          </cell>
          <cell r="B19" t="str">
            <v>Rockville General Hospital  Inc.</v>
          </cell>
          <cell r="C19">
            <v>41548</v>
          </cell>
          <cell r="D19">
            <v>41912</v>
          </cell>
          <cell r="E19" t="str">
            <v>Y</v>
          </cell>
          <cell r="F19">
            <v>102</v>
          </cell>
          <cell r="G19">
            <v>0</v>
          </cell>
          <cell r="H19">
            <v>0</v>
          </cell>
          <cell r="I19">
            <v>0</v>
          </cell>
          <cell r="J19">
            <v>11155</v>
          </cell>
          <cell r="K19">
            <v>0</v>
          </cell>
          <cell r="L19">
            <v>0</v>
          </cell>
          <cell r="M19">
            <v>0</v>
          </cell>
          <cell r="N19">
            <v>0.12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111868</v>
          </cell>
          <cell r="T19">
            <v>0</v>
          </cell>
        </row>
        <row r="20">
          <cell r="A20" t="str">
            <v>070016</v>
          </cell>
          <cell r="B20" t="str">
            <v>St. Marys Hospital</v>
          </cell>
          <cell r="C20">
            <v>41548</v>
          </cell>
          <cell r="D20">
            <v>41912</v>
          </cell>
          <cell r="E20" t="str">
            <v>Y</v>
          </cell>
          <cell r="F20">
            <v>170</v>
          </cell>
          <cell r="G20">
            <v>12</v>
          </cell>
          <cell r="H20">
            <v>0</v>
          </cell>
          <cell r="I20">
            <v>0</v>
          </cell>
          <cell r="J20">
            <v>46995</v>
          </cell>
          <cell r="K20">
            <v>3929</v>
          </cell>
          <cell r="L20">
            <v>0</v>
          </cell>
          <cell r="M20">
            <v>2173</v>
          </cell>
          <cell r="N20">
            <v>51.3</v>
          </cell>
          <cell r="O20">
            <v>0</v>
          </cell>
          <cell r="P20">
            <v>0</v>
          </cell>
          <cell r="Q20">
            <v>32.380000000000003</v>
          </cell>
          <cell r="R20">
            <v>14.55</v>
          </cell>
          <cell r="S20">
            <v>95425.96</v>
          </cell>
          <cell r="T20">
            <v>94538.4</v>
          </cell>
        </row>
        <row r="21">
          <cell r="A21" t="str">
            <v>070018</v>
          </cell>
          <cell r="B21" t="str">
            <v>Greenwich Hospital</v>
          </cell>
          <cell r="C21">
            <v>41548</v>
          </cell>
          <cell r="D21">
            <v>41912</v>
          </cell>
          <cell r="E21" t="str">
            <v>Y</v>
          </cell>
          <cell r="F21">
            <v>184</v>
          </cell>
          <cell r="G21">
            <v>0</v>
          </cell>
          <cell r="H21">
            <v>0</v>
          </cell>
          <cell r="I21">
            <v>0</v>
          </cell>
          <cell r="J21">
            <v>51237</v>
          </cell>
          <cell r="K21">
            <v>0</v>
          </cell>
          <cell r="L21">
            <v>0</v>
          </cell>
          <cell r="M21">
            <v>6006</v>
          </cell>
          <cell r="N21">
            <v>21.97</v>
          </cell>
          <cell r="O21">
            <v>0</v>
          </cell>
          <cell r="P21">
            <v>0</v>
          </cell>
          <cell r="Q21">
            <v>21.97</v>
          </cell>
          <cell r="R21">
            <v>0</v>
          </cell>
          <cell r="S21">
            <v>117843</v>
          </cell>
          <cell r="T21">
            <v>111719</v>
          </cell>
        </row>
        <row r="22">
          <cell r="A22" t="str">
            <v>070020</v>
          </cell>
          <cell r="B22" t="str">
            <v>Middlesex Hospital</v>
          </cell>
          <cell r="C22">
            <v>41548</v>
          </cell>
          <cell r="D22">
            <v>41912</v>
          </cell>
          <cell r="E22" t="str">
            <v>Y</v>
          </cell>
          <cell r="F22">
            <v>209</v>
          </cell>
          <cell r="G22">
            <v>20</v>
          </cell>
          <cell r="H22">
            <v>0</v>
          </cell>
          <cell r="I22">
            <v>0</v>
          </cell>
          <cell r="J22">
            <v>50515</v>
          </cell>
          <cell r="K22">
            <v>5937</v>
          </cell>
          <cell r="L22">
            <v>0</v>
          </cell>
          <cell r="M22">
            <v>2846</v>
          </cell>
          <cell r="N22">
            <v>24.4</v>
          </cell>
          <cell r="O22">
            <v>0</v>
          </cell>
          <cell r="P22">
            <v>0</v>
          </cell>
          <cell r="Q22">
            <v>19.690000000000001</v>
          </cell>
          <cell r="R22">
            <v>0</v>
          </cell>
          <cell r="S22">
            <v>176241</v>
          </cell>
          <cell r="T22">
            <v>0</v>
          </cell>
        </row>
        <row r="23">
          <cell r="A23" t="str">
            <v>070022</v>
          </cell>
          <cell r="B23" t="str">
            <v>Yale-New Haven Hospital</v>
          </cell>
          <cell r="C23">
            <v>41548</v>
          </cell>
          <cell r="D23">
            <v>41912</v>
          </cell>
          <cell r="E23" t="str">
            <v>Y</v>
          </cell>
          <cell r="F23">
            <v>1254</v>
          </cell>
          <cell r="G23">
            <v>98</v>
          </cell>
          <cell r="H23">
            <v>18</v>
          </cell>
          <cell r="I23">
            <v>0</v>
          </cell>
          <cell r="J23">
            <v>382862</v>
          </cell>
          <cell r="K23">
            <v>35770</v>
          </cell>
          <cell r="L23">
            <v>2421</v>
          </cell>
          <cell r="M23">
            <v>11948</v>
          </cell>
          <cell r="N23">
            <v>786.61</v>
          </cell>
          <cell r="O23">
            <v>22.47</v>
          </cell>
          <cell r="P23">
            <v>0</v>
          </cell>
          <cell r="Q23">
            <v>215.98</v>
          </cell>
          <cell r="R23">
            <v>405.6</v>
          </cell>
          <cell r="S23">
            <v>94405.16</v>
          </cell>
          <cell r="T23">
            <v>96301.45</v>
          </cell>
        </row>
        <row r="24">
          <cell r="A24" t="str">
            <v>070025</v>
          </cell>
          <cell r="B24" t="str">
            <v>Hartford Hospital</v>
          </cell>
          <cell r="C24">
            <v>41548</v>
          </cell>
          <cell r="D24">
            <v>41912</v>
          </cell>
          <cell r="E24" t="str">
            <v>Y</v>
          </cell>
          <cell r="F24">
            <v>678</v>
          </cell>
          <cell r="G24">
            <v>92</v>
          </cell>
          <cell r="H24">
            <v>0</v>
          </cell>
          <cell r="I24">
            <v>0</v>
          </cell>
          <cell r="J24">
            <v>202449</v>
          </cell>
          <cell r="K24">
            <v>30791</v>
          </cell>
          <cell r="L24">
            <v>0</v>
          </cell>
          <cell r="M24">
            <v>9317</v>
          </cell>
          <cell r="N24">
            <v>231.12</v>
          </cell>
          <cell r="O24">
            <v>13.44</v>
          </cell>
          <cell r="P24">
            <v>0</v>
          </cell>
          <cell r="Q24">
            <v>59.42</v>
          </cell>
          <cell r="R24">
            <v>160.02000000000001</v>
          </cell>
          <cell r="S24">
            <v>115432.5</v>
          </cell>
          <cell r="T24">
            <v>109433.3</v>
          </cell>
        </row>
        <row r="25">
          <cell r="A25" t="str">
            <v>070027</v>
          </cell>
          <cell r="B25" t="str">
            <v>Manchester Memorial Hospital</v>
          </cell>
          <cell r="C25">
            <v>41548</v>
          </cell>
          <cell r="D25">
            <v>41912</v>
          </cell>
          <cell r="E25" t="str">
            <v>Y</v>
          </cell>
          <cell r="F25">
            <v>132</v>
          </cell>
          <cell r="G25">
            <v>31</v>
          </cell>
          <cell r="H25">
            <v>0</v>
          </cell>
          <cell r="I25">
            <v>0</v>
          </cell>
          <cell r="J25">
            <v>33218</v>
          </cell>
          <cell r="K25">
            <v>10888</v>
          </cell>
          <cell r="L25">
            <v>0</v>
          </cell>
          <cell r="M25">
            <v>2233</v>
          </cell>
          <cell r="N25">
            <v>16.48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111868</v>
          </cell>
          <cell r="T25">
            <v>0</v>
          </cell>
        </row>
        <row r="26">
          <cell r="A26" t="str">
            <v>070028</v>
          </cell>
          <cell r="B26" t="str">
            <v>St. Vincents Medical Center</v>
          </cell>
          <cell r="C26">
            <v>41548</v>
          </cell>
          <cell r="D26">
            <v>41912</v>
          </cell>
          <cell r="E26" t="str">
            <v>Y</v>
          </cell>
          <cell r="F26">
            <v>311</v>
          </cell>
          <cell r="G26">
            <v>92</v>
          </cell>
          <cell r="H26">
            <v>10</v>
          </cell>
          <cell r="I26">
            <v>0</v>
          </cell>
          <cell r="J26">
            <v>82510</v>
          </cell>
          <cell r="K26">
            <v>27866</v>
          </cell>
          <cell r="L26">
            <v>3060</v>
          </cell>
          <cell r="M26">
            <v>3069</v>
          </cell>
          <cell r="N26">
            <v>51.9</v>
          </cell>
          <cell r="O26">
            <v>0.11</v>
          </cell>
          <cell r="P26">
            <v>0</v>
          </cell>
          <cell r="Q26">
            <v>34.86</v>
          </cell>
          <cell r="R26">
            <v>17.04</v>
          </cell>
          <cell r="S26">
            <v>104808.8</v>
          </cell>
          <cell r="T26">
            <v>99361.44</v>
          </cell>
        </row>
        <row r="27">
          <cell r="A27" t="str">
            <v>070031</v>
          </cell>
          <cell r="B27" t="str">
            <v>The Griffin Hospital</v>
          </cell>
          <cell r="C27">
            <v>41548</v>
          </cell>
          <cell r="D27">
            <v>41912</v>
          </cell>
          <cell r="E27" t="str">
            <v>Y</v>
          </cell>
          <cell r="F27">
            <v>103</v>
          </cell>
          <cell r="G27">
            <v>16</v>
          </cell>
          <cell r="H27">
            <v>0</v>
          </cell>
          <cell r="I27">
            <v>0</v>
          </cell>
          <cell r="J27">
            <v>26605</v>
          </cell>
          <cell r="K27">
            <v>4221</v>
          </cell>
          <cell r="L27">
            <v>0</v>
          </cell>
          <cell r="M27">
            <v>1458</v>
          </cell>
          <cell r="N27">
            <v>29.3</v>
          </cell>
          <cell r="O27">
            <v>0</v>
          </cell>
          <cell r="P27">
            <v>0</v>
          </cell>
          <cell r="Q27">
            <v>28.81</v>
          </cell>
          <cell r="R27">
            <v>0</v>
          </cell>
          <cell r="S27">
            <v>92626.37</v>
          </cell>
          <cell r="T27">
            <v>0</v>
          </cell>
        </row>
        <row r="28">
          <cell r="A28" t="str">
            <v>070033</v>
          </cell>
          <cell r="B28" t="str">
            <v>Danbury Hospital</v>
          </cell>
          <cell r="C28">
            <v>41548</v>
          </cell>
          <cell r="D28">
            <v>41912</v>
          </cell>
          <cell r="E28" t="str">
            <v>Y</v>
          </cell>
          <cell r="F28">
            <v>306</v>
          </cell>
          <cell r="G28">
            <v>22</v>
          </cell>
          <cell r="H28">
            <v>14</v>
          </cell>
          <cell r="I28">
            <v>0</v>
          </cell>
          <cell r="J28">
            <v>79297</v>
          </cell>
          <cell r="K28">
            <v>6121</v>
          </cell>
          <cell r="L28">
            <v>4023</v>
          </cell>
          <cell r="M28">
            <v>4115</v>
          </cell>
          <cell r="N28">
            <v>89.08</v>
          </cell>
          <cell r="O28">
            <v>0</v>
          </cell>
          <cell r="P28">
            <v>0</v>
          </cell>
          <cell r="Q28">
            <v>51.54</v>
          </cell>
          <cell r="R28">
            <v>26.71</v>
          </cell>
          <cell r="S28">
            <v>98109.07</v>
          </cell>
          <cell r="T28">
            <v>93802.72</v>
          </cell>
        </row>
        <row r="29">
          <cell r="A29" t="str">
            <v>070034</v>
          </cell>
          <cell r="B29" t="str">
            <v>Norwalk Hospital</v>
          </cell>
          <cell r="C29">
            <v>41548</v>
          </cell>
          <cell r="D29">
            <v>41912</v>
          </cell>
          <cell r="E29" t="str">
            <v>Y</v>
          </cell>
          <cell r="F29">
            <v>264</v>
          </cell>
          <cell r="G29">
            <v>20</v>
          </cell>
          <cell r="H29">
            <v>23</v>
          </cell>
          <cell r="I29">
            <v>0</v>
          </cell>
          <cell r="J29">
            <v>53034</v>
          </cell>
          <cell r="K29">
            <v>2770</v>
          </cell>
          <cell r="L29">
            <v>1885</v>
          </cell>
          <cell r="M29">
            <v>3181</v>
          </cell>
          <cell r="N29">
            <v>55.66</v>
          </cell>
          <cell r="O29">
            <v>0</v>
          </cell>
          <cell r="P29">
            <v>0</v>
          </cell>
          <cell r="Q29">
            <v>38.75</v>
          </cell>
          <cell r="R29">
            <v>12.87</v>
          </cell>
          <cell r="S29">
            <v>151989.1</v>
          </cell>
          <cell r="T29">
            <v>144090.1</v>
          </cell>
        </row>
        <row r="30">
          <cell r="A30" t="str">
            <v>070035</v>
          </cell>
          <cell r="B30" t="str">
            <v>The Hospital Of Central Connecticut</v>
          </cell>
          <cell r="C30">
            <v>41548</v>
          </cell>
          <cell r="D30">
            <v>41912</v>
          </cell>
          <cell r="E30" t="str">
            <v>Y</v>
          </cell>
          <cell r="F30">
            <v>281</v>
          </cell>
          <cell r="G30">
            <v>24</v>
          </cell>
          <cell r="H30">
            <v>0</v>
          </cell>
          <cell r="I30">
            <v>0</v>
          </cell>
          <cell r="J30">
            <v>61616</v>
          </cell>
          <cell r="K30">
            <v>7183</v>
          </cell>
          <cell r="L30">
            <v>0</v>
          </cell>
          <cell r="M30">
            <v>3509</v>
          </cell>
          <cell r="N30">
            <v>47.28</v>
          </cell>
          <cell r="O30">
            <v>0</v>
          </cell>
          <cell r="P30">
            <v>0</v>
          </cell>
          <cell r="Q30">
            <v>34.549999999999997</v>
          </cell>
          <cell r="R30">
            <v>4.67</v>
          </cell>
          <cell r="S30">
            <v>110378.6</v>
          </cell>
          <cell r="T30">
            <v>104642.1</v>
          </cell>
        </row>
        <row r="31">
          <cell r="A31" t="str">
            <v>070036</v>
          </cell>
          <cell r="B31" t="str">
            <v>John Dempsey Hospital</v>
          </cell>
          <cell r="C31">
            <v>41456</v>
          </cell>
          <cell r="D31">
            <v>41820</v>
          </cell>
          <cell r="E31" t="str">
            <v>Y</v>
          </cell>
          <cell r="F31">
            <v>149</v>
          </cell>
          <cell r="G31">
            <v>25</v>
          </cell>
          <cell r="H31">
            <v>0</v>
          </cell>
          <cell r="I31">
            <v>0</v>
          </cell>
          <cell r="J31">
            <v>33366</v>
          </cell>
          <cell r="K31">
            <v>5119</v>
          </cell>
          <cell r="L31">
            <v>0</v>
          </cell>
          <cell r="M31">
            <v>1143</v>
          </cell>
          <cell r="N31">
            <v>211.45</v>
          </cell>
          <cell r="O31">
            <v>5.89</v>
          </cell>
          <cell r="P31">
            <v>0</v>
          </cell>
          <cell r="Q31">
            <v>43.21</v>
          </cell>
          <cell r="R31">
            <v>74.09</v>
          </cell>
          <cell r="S31">
            <v>95276.07</v>
          </cell>
          <cell r="T31">
            <v>95276.07</v>
          </cell>
        </row>
        <row r="32">
          <cell r="A32" t="str">
            <v>073300</v>
          </cell>
          <cell r="B32" t="str">
            <v>Connecticut Childrens Medical Center</v>
          </cell>
          <cell r="C32">
            <v>41548</v>
          </cell>
          <cell r="D32">
            <v>41912</v>
          </cell>
          <cell r="E32" t="str">
            <v>Y</v>
          </cell>
          <cell r="F32">
            <v>187</v>
          </cell>
          <cell r="G32">
            <v>0</v>
          </cell>
          <cell r="H32">
            <v>0</v>
          </cell>
          <cell r="I32">
            <v>0</v>
          </cell>
          <cell r="J32">
            <v>48839</v>
          </cell>
          <cell r="K32">
            <v>0</v>
          </cell>
          <cell r="L32">
            <v>0</v>
          </cell>
          <cell r="M32">
            <v>0</v>
          </cell>
          <cell r="N32">
            <v>83.9</v>
          </cell>
          <cell r="O32">
            <v>0</v>
          </cell>
          <cell r="P32">
            <v>0</v>
          </cell>
          <cell r="Q32">
            <v>49</v>
          </cell>
          <cell r="R32">
            <v>27.27</v>
          </cell>
          <cell r="S32">
            <v>85862.8</v>
          </cell>
          <cell r="T32">
            <v>27.48</v>
          </cell>
        </row>
        <row r="33">
          <cell r="A33" t="str">
            <v>070033</v>
          </cell>
          <cell r="B33" t="str">
            <v>Danbury Hospital</v>
          </cell>
          <cell r="C33">
            <v>41548</v>
          </cell>
          <cell r="D33">
            <v>41912</v>
          </cell>
          <cell r="E33" t="str">
            <v>Y</v>
          </cell>
          <cell r="F33">
            <v>306</v>
          </cell>
          <cell r="G33">
            <v>22</v>
          </cell>
          <cell r="H33">
            <v>14</v>
          </cell>
          <cell r="I33">
            <v>0</v>
          </cell>
          <cell r="J33">
            <v>79297</v>
          </cell>
          <cell r="K33">
            <v>6121</v>
          </cell>
          <cell r="L33">
            <v>4023</v>
          </cell>
          <cell r="M33">
            <v>4115</v>
          </cell>
          <cell r="N33">
            <v>89.08</v>
          </cell>
          <cell r="O33">
            <v>0</v>
          </cell>
          <cell r="P33">
            <v>0</v>
          </cell>
          <cell r="Q33">
            <v>51.54</v>
          </cell>
          <cell r="R33">
            <v>26.71</v>
          </cell>
          <cell r="S33">
            <v>98109.07</v>
          </cell>
          <cell r="T33">
            <v>93802.72</v>
          </cell>
        </row>
        <row r="34">
          <cell r="Q34">
            <v>0</v>
          </cell>
          <cell r="R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_Example"/>
      <sheetName val="drg_data"/>
      <sheetName val="Prov_Rates"/>
      <sheetName val="DRG_Rates"/>
      <sheetName val="Lists"/>
      <sheetName val="prov_data"/>
      <sheetName val="IME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  <cell r="D3" t="str">
            <v>1 - Minor</v>
          </cell>
          <cell r="G3" t="str">
            <v>Discharged Alive</v>
          </cell>
        </row>
        <row r="4">
          <cell r="A4" t="str">
            <v>002</v>
          </cell>
          <cell r="D4" t="str">
            <v>2 - Moderate</v>
          </cell>
          <cell r="G4" t="str">
            <v>Transferred to Short-Term Hospital</v>
          </cell>
        </row>
        <row r="5">
          <cell r="A5" t="str">
            <v>003</v>
          </cell>
          <cell r="D5" t="str">
            <v>3 - Major</v>
          </cell>
          <cell r="G5" t="str">
            <v>Dicharged to Skilled Nursing Facility</v>
          </cell>
        </row>
        <row r="6">
          <cell r="A6" t="str">
            <v>004</v>
          </cell>
          <cell r="D6" t="str">
            <v>4 - Extreme</v>
          </cell>
          <cell r="G6" t="str">
            <v>Discharged Intermediate Care Facility</v>
          </cell>
        </row>
        <row r="7">
          <cell r="A7" t="str">
            <v>005</v>
          </cell>
          <cell r="G7" t="str">
            <v>Transferred to Cancer Center or Children's Hospital</v>
          </cell>
        </row>
        <row r="8">
          <cell r="A8" t="str">
            <v>006</v>
          </cell>
          <cell r="G8" t="str">
            <v>Discharged Home Health Service</v>
          </cell>
        </row>
        <row r="9">
          <cell r="A9" t="str">
            <v>020</v>
          </cell>
          <cell r="G9" t="str">
            <v>Left Against Medical Advice</v>
          </cell>
        </row>
        <row r="10">
          <cell r="A10" t="str">
            <v>021</v>
          </cell>
          <cell r="G10" t="str">
            <v>Discharged to Home IV Care</v>
          </cell>
        </row>
        <row r="11">
          <cell r="A11" t="str">
            <v>022</v>
          </cell>
          <cell r="G11" t="str">
            <v>Admitted Following Observation (Outpatient Only)</v>
          </cell>
        </row>
        <row r="12">
          <cell r="A12" t="str">
            <v>023</v>
          </cell>
          <cell r="G12" t="str">
            <v>Other 'Discharged Alive' Status</v>
          </cell>
        </row>
        <row r="13">
          <cell r="A13" t="str">
            <v>024</v>
          </cell>
          <cell r="G13" t="str">
            <v>Other 'Discharged Alive' Status</v>
          </cell>
        </row>
        <row r="14">
          <cell r="A14" t="str">
            <v>026</v>
          </cell>
          <cell r="G14" t="str">
            <v>Other 'Discharged Alive' Status</v>
          </cell>
        </row>
        <row r="15">
          <cell r="A15" t="str">
            <v>040</v>
          </cell>
          <cell r="G15" t="str">
            <v>Other 'Discharged Alive' Status</v>
          </cell>
        </row>
        <row r="16">
          <cell r="A16" t="str">
            <v>041</v>
          </cell>
          <cell r="G16" t="str">
            <v>Other 'Discharged Alive' Status</v>
          </cell>
        </row>
        <row r="17">
          <cell r="A17" t="str">
            <v>042</v>
          </cell>
          <cell r="G17" t="str">
            <v>Other 'Discharged Alive' Status</v>
          </cell>
        </row>
        <row r="18">
          <cell r="A18" t="str">
            <v>043</v>
          </cell>
          <cell r="G18" t="str">
            <v>Other 'Discharged Alive' Status</v>
          </cell>
        </row>
        <row r="19">
          <cell r="A19" t="str">
            <v>044</v>
          </cell>
          <cell r="G19" t="str">
            <v>Other 'Discharged Alive' Status</v>
          </cell>
        </row>
        <row r="20">
          <cell r="A20" t="str">
            <v>045</v>
          </cell>
          <cell r="G20" t="str">
            <v>Other 'Discharged Alive' Status</v>
          </cell>
        </row>
        <row r="21">
          <cell r="A21" t="str">
            <v>046</v>
          </cell>
          <cell r="G21" t="str">
            <v>Other 'Discharged Alive' Status</v>
          </cell>
        </row>
        <row r="22">
          <cell r="A22" t="str">
            <v>047</v>
          </cell>
          <cell r="G22" t="str">
            <v>Died</v>
          </cell>
        </row>
        <row r="23">
          <cell r="A23" t="str">
            <v>048</v>
          </cell>
          <cell r="G23" t="str">
            <v>Discharged or Transferred to Court or Law Enforcement</v>
          </cell>
        </row>
        <row r="24">
          <cell r="A24" t="str">
            <v>049</v>
          </cell>
          <cell r="G24" t="str">
            <v>Died</v>
          </cell>
        </row>
        <row r="25">
          <cell r="A25" t="str">
            <v>050</v>
          </cell>
          <cell r="G25" t="str">
            <v>Died</v>
          </cell>
        </row>
        <row r="26">
          <cell r="A26" t="str">
            <v>051</v>
          </cell>
          <cell r="G26" t="str">
            <v>Died</v>
          </cell>
        </row>
        <row r="27">
          <cell r="A27" t="str">
            <v>052</v>
          </cell>
          <cell r="G27" t="str">
            <v>Died</v>
          </cell>
        </row>
        <row r="28">
          <cell r="A28" t="str">
            <v>053</v>
          </cell>
          <cell r="G28" t="str">
            <v>Died</v>
          </cell>
        </row>
        <row r="29">
          <cell r="A29" t="str">
            <v>054</v>
          </cell>
          <cell r="G29" t="str">
            <v>Died</v>
          </cell>
        </row>
        <row r="30">
          <cell r="A30" t="str">
            <v>055</v>
          </cell>
          <cell r="G30" t="str">
            <v>Died</v>
          </cell>
        </row>
        <row r="31">
          <cell r="A31" t="str">
            <v>056</v>
          </cell>
          <cell r="G31" t="str">
            <v>Died</v>
          </cell>
        </row>
        <row r="32">
          <cell r="A32" t="str">
            <v>057</v>
          </cell>
          <cell r="G32" t="str">
            <v>Not Yet Discharged or Transferred</v>
          </cell>
        </row>
        <row r="33">
          <cell r="A33" t="str">
            <v>058</v>
          </cell>
          <cell r="G33" t="str">
            <v>Not Yet Discharged or Transferred</v>
          </cell>
        </row>
        <row r="34">
          <cell r="A34" t="str">
            <v>070</v>
          </cell>
          <cell r="G34" t="str">
            <v>Not Yet Discharged or Transferred</v>
          </cell>
        </row>
        <row r="35">
          <cell r="A35" t="str">
            <v>073</v>
          </cell>
          <cell r="G35" t="str">
            <v>Not Yet Discharged or Transferred</v>
          </cell>
        </row>
        <row r="36">
          <cell r="A36" t="str">
            <v>080</v>
          </cell>
          <cell r="G36" t="str">
            <v>Not Yet Discharged or Transferred</v>
          </cell>
        </row>
        <row r="37">
          <cell r="A37" t="str">
            <v>082</v>
          </cell>
          <cell r="G37" t="str">
            <v>Not Yet Discharged or Transferred</v>
          </cell>
        </row>
        <row r="38">
          <cell r="A38" t="str">
            <v>089</v>
          </cell>
          <cell r="G38" t="str">
            <v>Not Yet Discharged or Transferred</v>
          </cell>
        </row>
        <row r="39">
          <cell r="A39" t="str">
            <v>090</v>
          </cell>
          <cell r="G39" t="str">
            <v>Not Yet Discharged or Transferred</v>
          </cell>
        </row>
        <row r="40">
          <cell r="A40" t="str">
            <v>091</v>
          </cell>
          <cell r="G40" t="str">
            <v>Not Yet Discharged or Transferred</v>
          </cell>
        </row>
        <row r="41">
          <cell r="A41" t="str">
            <v>092</v>
          </cell>
          <cell r="G41" t="str">
            <v>Not Yet Discharged or Transferred</v>
          </cell>
        </row>
        <row r="42">
          <cell r="A42" t="str">
            <v>093</v>
          </cell>
          <cell r="G42" t="str">
            <v>Died at Home (Hospice)</v>
          </cell>
        </row>
        <row r="43">
          <cell r="A43" t="str">
            <v>095</v>
          </cell>
          <cell r="G43" t="str">
            <v>Died in Hospital, SNF, ICF (Medicare Hospice)</v>
          </cell>
        </row>
        <row r="44">
          <cell r="A44" t="str">
            <v>097</v>
          </cell>
          <cell r="G44" t="str">
            <v>Died - Place Unknown</v>
          </cell>
        </row>
        <row r="45">
          <cell r="A45" t="str">
            <v>098</v>
          </cell>
          <cell r="G45" t="str">
            <v>Discharged/Transferred to Federal Health Care Facility</v>
          </cell>
        </row>
        <row r="46">
          <cell r="A46" t="str">
            <v>110</v>
          </cell>
          <cell r="G46" t="str">
            <v>Discharged to Home (From Hospice)</v>
          </cell>
        </row>
        <row r="47">
          <cell r="A47" t="str">
            <v>111</v>
          </cell>
          <cell r="G47" t="str">
            <v>Transferred to Medical Facility (From Hospice)</v>
          </cell>
        </row>
        <row r="48">
          <cell r="A48" t="str">
            <v>113</v>
          </cell>
          <cell r="G48" t="str">
            <v>Discharged/Transferred to Hospital-Based Swing Bed</v>
          </cell>
        </row>
        <row r="49">
          <cell r="A49" t="str">
            <v>114</v>
          </cell>
          <cell r="G49" t="str">
            <v>Discharged/Transferred to Rehabilitation IRF or DPU</v>
          </cell>
        </row>
        <row r="50">
          <cell r="A50" t="str">
            <v>115</v>
          </cell>
          <cell r="G50" t="str">
            <v>Discharged/Transferred to Long Term Care Hospital</v>
          </cell>
        </row>
        <row r="51">
          <cell r="A51" t="str">
            <v>120</v>
          </cell>
          <cell r="G51" t="str">
            <v>Discharged/Transferred to Nursing Facility (Medicaid)</v>
          </cell>
        </row>
        <row r="52">
          <cell r="A52" t="str">
            <v>121</v>
          </cell>
          <cell r="G52" t="str">
            <v>Discharged/Transferred to Psychiatric IPF or DPU</v>
          </cell>
        </row>
        <row r="53">
          <cell r="A53" t="str">
            <v>130</v>
          </cell>
          <cell r="G53" t="str">
            <v>Discharged/Transferred to Critical Access Hospital</v>
          </cell>
        </row>
        <row r="54">
          <cell r="A54" t="str">
            <v>131</v>
          </cell>
          <cell r="G54" t="str">
            <v>Other Type of Health Care Institution</v>
          </cell>
        </row>
        <row r="55">
          <cell r="A55" t="str">
            <v>132</v>
          </cell>
          <cell r="G55" t="str">
            <v>OP Services - Other Facility</v>
          </cell>
        </row>
        <row r="56">
          <cell r="A56" t="str">
            <v>133</v>
          </cell>
          <cell r="G56" t="str">
            <v>OP Services - This Facility</v>
          </cell>
        </row>
        <row r="57">
          <cell r="A57" t="str">
            <v>134</v>
          </cell>
          <cell r="G57" t="str">
            <v>Transfer, Identified through UNIHOSP Change</v>
          </cell>
        </row>
        <row r="58">
          <cell r="A58" t="str">
            <v>135</v>
          </cell>
        </row>
        <row r="59">
          <cell r="A59" t="str">
            <v>136</v>
          </cell>
        </row>
        <row r="60">
          <cell r="A60" t="str">
            <v>137</v>
          </cell>
        </row>
        <row r="61">
          <cell r="A61" t="str">
            <v>138</v>
          </cell>
        </row>
        <row r="62">
          <cell r="A62" t="str">
            <v>139</v>
          </cell>
        </row>
        <row r="63">
          <cell r="A63" t="str">
            <v>140</v>
          </cell>
        </row>
        <row r="64">
          <cell r="A64" t="str">
            <v>141</v>
          </cell>
        </row>
        <row r="65">
          <cell r="A65" t="str">
            <v>142</v>
          </cell>
        </row>
        <row r="66">
          <cell r="A66" t="str">
            <v>143</v>
          </cell>
        </row>
        <row r="67">
          <cell r="A67" t="str">
            <v>144</v>
          </cell>
        </row>
        <row r="68">
          <cell r="A68" t="str">
            <v>160</v>
          </cell>
        </row>
        <row r="69">
          <cell r="A69" t="str">
            <v>161</v>
          </cell>
        </row>
        <row r="70">
          <cell r="A70" t="str">
            <v>162</v>
          </cell>
        </row>
        <row r="71">
          <cell r="A71" t="str">
            <v>163</v>
          </cell>
        </row>
        <row r="72">
          <cell r="A72" t="str">
            <v>165</v>
          </cell>
        </row>
        <row r="73">
          <cell r="A73" t="str">
            <v>166</v>
          </cell>
        </row>
        <row r="74">
          <cell r="A74" t="str">
            <v>167</v>
          </cell>
        </row>
        <row r="75">
          <cell r="A75" t="str">
            <v>169</v>
          </cell>
        </row>
        <row r="76">
          <cell r="A76" t="str">
            <v>170</v>
          </cell>
        </row>
        <row r="77">
          <cell r="A77" t="str">
            <v>171</v>
          </cell>
        </row>
        <row r="78">
          <cell r="A78" t="str">
            <v>173</v>
          </cell>
        </row>
        <row r="79">
          <cell r="A79" t="str">
            <v>174</v>
          </cell>
        </row>
        <row r="80">
          <cell r="A80" t="str">
            <v>175</v>
          </cell>
        </row>
        <row r="81">
          <cell r="A81" t="str">
            <v>176</v>
          </cell>
        </row>
        <row r="82">
          <cell r="A82" t="str">
            <v>177</v>
          </cell>
        </row>
        <row r="83">
          <cell r="A83" t="str">
            <v>180</v>
          </cell>
        </row>
        <row r="84">
          <cell r="A84" t="str">
            <v>190</v>
          </cell>
        </row>
        <row r="85">
          <cell r="A85" t="str">
            <v>191</v>
          </cell>
        </row>
        <row r="86">
          <cell r="A86" t="str">
            <v>192</v>
          </cell>
        </row>
        <row r="87">
          <cell r="A87" t="str">
            <v>193</v>
          </cell>
        </row>
        <row r="88">
          <cell r="A88" t="str">
            <v>194</v>
          </cell>
        </row>
        <row r="89">
          <cell r="A89" t="str">
            <v>196</v>
          </cell>
        </row>
        <row r="90">
          <cell r="A90" t="str">
            <v>197</v>
          </cell>
        </row>
        <row r="91">
          <cell r="A91" t="str">
            <v>198</v>
          </cell>
        </row>
        <row r="92">
          <cell r="A92" t="str">
            <v>199</v>
          </cell>
        </row>
        <row r="93">
          <cell r="A93" t="str">
            <v>200</v>
          </cell>
        </row>
        <row r="94">
          <cell r="A94" t="str">
            <v>201</v>
          </cell>
        </row>
        <row r="95">
          <cell r="A95" t="str">
            <v>203</v>
          </cell>
        </row>
        <row r="96">
          <cell r="A96" t="str">
            <v>204</v>
          </cell>
        </row>
        <row r="97">
          <cell r="A97" t="str">
            <v>205</v>
          </cell>
        </row>
        <row r="98">
          <cell r="A98" t="str">
            <v>206</v>
          </cell>
        </row>
        <row r="99">
          <cell r="A99" t="str">
            <v>207</v>
          </cell>
        </row>
        <row r="100">
          <cell r="A100" t="str">
            <v>220</v>
          </cell>
        </row>
        <row r="101">
          <cell r="A101" t="str">
            <v>221</v>
          </cell>
        </row>
        <row r="102">
          <cell r="A102" t="str">
            <v>222</v>
          </cell>
        </row>
        <row r="103">
          <cell r="A103" t="str">
            <v>223</v>
          </cell>
        </row>
        <row r="104">
          <cell r="A104" t="str">
            <v>224</v>
          </cell>
        </row>
        <row r="105">
          <cell r="A105" t="str">
            <v>225</v>
          </cell>
        </row>
        <row r="106">
          <cell r="A106" t="str">
            <v>226</v>
          </cell>
        </row>
        <row r="107">
          <cell r="A107" t="str">
            <v>227</v>
          </cell>
        </row>
        <row r="108">
          <cell r="A108" t="str">
            <v>228</v>
          </cell>
        </row>
        <row r="109">
          <cell r="A109" t="str">
            <v>229</v>
          </cell>
        </row>
        <row r="110">
          <cell r="A110" t="str">
            <v>240</v>
          </cell>
        </row>
        <row r="111">
          <cell r="A111" t="str">
            <v>241</v>
          </cell>
        </row>
        <row r="112">
          <cell r="A112" t="str">
            <v>242</v>
          </cell>
        </row>
        <row r="113">
          <cell r="A113" t="str">
            <v>243</v>
          </cell>
        </row>
        <row r="114">
          <cell r="A114" t="str">
            <v>244</v>
          </cell>
        </row>
        <row r="115">
          <cell r="A115" t="str">
            <v>245</v>
          </cell>
        </row>
        <row r="116">
          <cell r="A116" t="str">
            <v>246</v>
          </cell>
        </row>
        <row r="117">
          <cell r="A117" t="str">
            <v>247</v>
          </cell>
        </row>
        <row r="118">
          <cell r="A118" t="str">
            <v>248</v>
          </cell>
        </row>
        <row r="119">
          <cell r="A119" t="str">
            <v>249</v>
          </cell>
        </row>
        <row r="120">
          <cell r="A120" t="str">
            <v>251</v>
          </cell>
        </row>
        <row r="121">
          <cell r="A121" t="str">
            <v>252</v>
          </cell>
        </row>
        <row r="122">
          <cell r="A122" t="str">
            <v>253</v>
          </cell>
        </row>
        <row r="123">
          <cell r="A123" t="str">
            <v>254</v>
          </cell>
        </row>
        <row r="124">
          <cell r="A124" t="str">
            <v>260</v>
          </cell>
        </row>
        <row r="125">
          <cell r="A125" t="str">
            <v>261</v>
          </cell>
        </row>
        <row r="126">
          <cell r="A126" t="str">
            <v>262</v>
          </cell>
        </row>
        <row r="127">
          <cell r="A127" t="str">
            <v>263</v>
          </cell>
        </row>
        <row r="128">
          <cell r="A128" t="str">
            <v>264</v>
          </cell>
        </row>
        <row r="129">
          <cell r="A129" t="str">
            <v>279</v>
          </cell>
        </row>
        <row r="130">
          <cell r="A130" t="str">
            <v>280</v>
          </cell>
        </row>
        <row r="131">
          <cell r="A131" t="str">
            <v>281</v>
          </cell>
        </row>
        <row r="132">
          <cell r="A132" t="str">
            <v>282</v>
          </cell>
        </row>
        <row r="133">
          <cell r="A133" t="str">
            <v>283</v>
          </cell>
        </row>
        <row r="134">
          <cell r="A134" t="str">
            <v>284</v>
          </cell>
        </row>
        <row r="135">
          <cell r="A135" t="str">
            <v>301</v>
          </cell>
        </row>
        <row r="136">
          <cell r="A136" t="str">
            <v>302</v>
          </cell>
        </row>
        <row r="137">
          <cell r="A137" t="str">
            <v>303</v>
          </cell>
        </row>
        <row r="138">
          <cell r="A138" t="str">
            <v>304</v>
          </cell>
        </row>
        <row r="139">
          <cell r="A139" t="str">
            <v>305</v>
          </cell>
        </row>
        <row r="140">
          <cell r="A140" t="str">
            <v>308</v>
          </cell>
        </row>
        <row r="141">
          <cell r="A141" t="str">
            <v>309</v>
          </cell>
        </row>
        <row r="142">
          <cell r="A142" t="str">
            <v>310</v>
          </cell>
        </row>
        <row r="143">
          <cell r="A143" t="str">
            <v>312</v>
          </cell>
        </row>
        <row r="144">
          <cell r="A144" t="str">
            <v>313</v>
          </cell>
        </row>
        <row r="145">
          <cell r="A145" t="str">
            <v>314</v>
          </cell>
        </row>
        <row r="146">
          <cell r="A146" t="str">
            <v>315</v>
          </cell>
        </row>
        <row r="147">
          <cell r="A147" t="str">
            <v>316</v>
          </cell>
        </row>
        <row r="148">
          <cell r="A148" t="str">
            <v>317</v>
          </cell>
        </row>
        <row r="149">
          <cell r="A149" t="str">
            <v>320</v>
          </cell>
        </row>
        <row r="150">
          <cell r="A150" t="str">
            <v>321</v>
          </cell>
        </row>
        <row r="151">
          <cell r="A151" t="str">
            <v>340</v>
          </cell>
        </row>
        <row r="152">
          <cell r="A152" t="str">
            <v>341</v>
          </cell>
        </row>
        <row r="153">
          <cell r="A153" t="str">
            <v>342</v>
          </cell>
        </row>
        <row r="154">
          <cell r="A154" t="str">
            <v>343</v>
          </cell>
        </row>
        <row r="155">
          <cell r="A155" t="str">
            <v>344</v>
          </cell>
        </row>
        <row r="156">
          <cell r="A156" t="str">
            <v>346</v>
          </cell>
        </row>
        <row r="157">
          <cell r="A157" t="str">
            <v>347</v>
          </cell>
        </row>
        <row r="158">
          <cell r="A158" t="str">
            <v>349</v>
          </cell>
        </row>
        <row r="159">
          <cell r="A159" t="str">
            <v>351</v>
          </cell>
        </row>
        <row r="160">
          <cell r="A160" t="str">
            <v>361</v>
          </cell>
        </row>
        <row r="161">
          <cell r="A161" t="str">
            <v>362</v>
          </cell>
        </row>
        <row r="162">
          <cell r="A162" t="str">
            <v>363</v>
          </cell>
        </row>
        <row r="163">
          <cell r="A163" t="str">
            <v>364</v>
          </cell>
        </row>
        <row r="164">
          <cell r="A164" t="str">
            <v>380</v>
          </cell>
        </row>
        <row r="165">
          <cell r="A165" t="str">
            <v>381</v>
          </cell>
        </row>
        <row r="166">
          <cell r="A166" t="str">
            <v>382</v>
          </cell>
        </row>
        <row r="167">
          <cell r="A167" t="str">
            <v>383</v>
          </cell>
        </row>
        <row r="168">
          <cell r="A168" t="str">
            <v>384</v>
          </cell>
        </row>
        <row r="169">
          <cell r="A169" t="str">
            <v>385</v>
          </cell>
        </row>
        <row r="170">
          <cell r="A170" t="str">
            <v>401</v>
          </cell>
        </row>
        <row r="171">
          <cell r="A171" t="str">
            <v>403</v>
          </cell>
        </row>
        <row r="172">
          <cell r="A172" t="str">
            <v>404</v>
          </cell>
        </row>
        <row r="173">
          <cell r="A173" t="str">
            <v>405</v>
          </cell>
        </row>
        <row r="174">
          <cell r="A174" t="str">
            <v>420</v>
          </cell>
        </row>
        <row r="175">
          <cell r="A175" t="str">
            <v>421</v>
          </cell>
        </row>
        <row r="176">
          <cell r="A176" t="str">
            <v>422</v>
          </cell>
        </row>
        <row r="177">
          <cell r="A177" t="str">
            <v>423</v>
          </cell>
        </row>
        <row r="178">
          <cell r="A178" t="str">
            <v>424</v>
          </cell>
        </row>
        <row r="179">
          <cell r="A179" t="str">
            <v>425</v>
          </cell>
        </row>
        <row r="180">
          <cell r="A180" t="str">
            <v>440</v>
          </cell>
        </row>
        <row r="181">
          <cell r="A181" t="str">
            <v>441</v>
          </cell>
        </row>
        <row r="182">
          <cell r="A182" t="str">
            <v>442</v>
          </cell>
        </row>
        <row r="183">
          <cell r="A183" t="str">
            <v>443</v>
          </cell>
        </row>
        <row r="184">
          <cell r="A184" t="str">
            <v>444</v>
          </cell>
        </row>
        <row r="185">
          <cell r="A185" t="str">
            <v>445</v>
          </cell>
        </row>
        <row r="186">
          <cell r="A186" t="str">
            <v>446</v>
          </cell>
        </row>
        <row r="187">
          <cell r="A187" t="str">
            <v>447</v>
          </cell>
        </row>
        <row r="188">
          <cell r="A188" t="str">
            <v>460</v>
          </cell>
        </row>
        <row r="189">
          <cell r="A189" t="str">
            <v>461</v>
          </cell>
        </row>
        <row r="190">
          <cell r="A190" t="str">
            <v>462</v>
          </cell>
        </row>
        <row r="191">
          <cell r="A191" t="str">
            <v>463</v>
          </cell>
        </row>
        <row r="192">
          <cell r="A192" t="str">
            <v>465</v>
          </cell>
        </row>
        <row r="193">
          <cell r="A193" t="str">
            <v>466</v>
          </cell>
        </row>
        <row r="194">
          <cell r="A194" t="str">
            <v>468</v>
          </cell>
        </row>
        <row r="195">
          <cell r="A195" t="str">
            <v>480</v>
          </cell>
        </row>
        <row r="196">
          <cell r="A196" t="str">
            <v>481</v>
          </cell>
        </row>
        <row r="197">
          <cell r="A197" t="str">
            <v>482</v>
          </cell>
        </row>
        <row r="198">
          <cell r="A198" t="str">
            <v>483</v>
          </cell>
        </row>
        <row r="199">
          <cell r="A199" t="str">
            <v>484</v>
          </cell>
        </row>
        <row r="200">
          <cell r="A200" t="str">
            <v>500</v>
          </cell>
        </row>
        <row r="201">
          <cell r="A201" t="str">
            <v>501</v>
          </cell>
        </row>
        <row r="202">
          <cell r="A202" t="str">
            <v>510</v>
          </cell>
        </row>
        <row r="203">
          <cell r="A203" t="str">
            <v>511</v>
          </cell>
        </row>
        <row r="204">
          <cell r="A204" t="str">
            <v>512</v>
          </cell>
        </row>
        <row r="205">
          <cell r="A205" t="str">
            <v>513</v>
          </cell>
        </row>
        <row r="206">
          <cell r="A206" t="str">
            <v>514</v>
          </cell>
        </row>
        <row r="207">
          <cell r="A207" t="str">
            <v>517</v>
          </cell>
        </row>
        <row r="208">
          <cell r="A208" t="str">
            <v>518</v>
          </cell>
        </row>
        <row r="209">
          <cell r="A209" t="str">
            <v>519</v>
          </cell>
        </row>
        <row r="210">
          <cell r="A210" t="str">
            <v>530</v>
          </cell>
        </row>
        <row r="211">
          <cell r="A211" t="str">
            <v>531</v>
          </cell>
        </row>
        <row r="212">
          <cell r="A212" t="str">
            <v>532</v>
          </cell>
        </row>
        <row r="213">
          <cell r="A213" t="str">
            <v>540</v>
          </cell>
        </row>
        <row r="214">
          <cell r="A214" t="str">
            <v>541</v>
          </cell>
        </row>
        <row r="215">
          <cell r="A215" t="str">
            <v>542</v>
          </cell>
        </row>
        <row r="216">
          <cell r="A216" t="str">
            <v>544</v>
          </cell>
        </row>
        <row r="217">
          <cell r="A217" t="str">
            <v>545</v>
          </cell>
        </row>
        <row r="218">
          <cell r="A218" t="str">
            <v>546</v>
          </cell>
        </row>
        <row r="219">
          <cell r="A219" t="str">
            <v>560</v>
          </cell>
        </row>
        <row r="220">
          <cell r="A220" t="str">
            <v>561</v>
          </cell>
        </row>
        <row r="221">
          <cell r="A221" t="str">
            <v>563</v>
          </cell>
        </row>
        <row r="222">
          <cell r="A222" t="str">
            <v>564</v>
          </cell>
        </row>
        <row r="223">
          <cell r="A223" t="str">
            <v>565</v>
          </cell>
        </row>
        <row r="224">
          <cell r="A224" t="str">
            <v>566</v>
          </cell>
        </row>
        <row r="225">
          <cell r="A225" t="str">
            <v>580</v>
          </cell>
        </row>
        <row r="226">
          <cell r="A226" t="str">
            <v>581</v>
          </cell>
        </row>
        <row r="227">
          <cell r="A227" t="str">
            <v>583</v>
          </cell>
        </row>
        <row r="228">
          <cell r="A228" t="str">
            <v>588</v>
          </cell>
        </row>
        <row r="229">
          <cell r="A229" t="str">
            <v>589</v>
          </cell>
        </row>
        <row r="230">
          <cell r="A230" t="str">
            <v>591</v>
          </cell>
        </row>
        <row r="231">
          <cell r="A231" t="str">
            <v>593</v>
          </cell>
        </row>
        <row r="232">
          <cell r="A232" t="str">
            <v>602</v>
          </cell>
        </row>
        <row r="233">
          <cell r="A233" t="str">
            <v>603</v>
          </cell>
        </row>
        <row r="234">
          <cell r="A234" t="str">
            <v>607</v>
          </cell>
        </row>
        <row r="235">
          <cell r="A235" t="str">
            <v>608</v>
          </cell>
        </row>
        <row r="236">
          <cell r="A236" t="str">
            <v>609</v>
          </cell>
        </row>
        <row r="237">
          <cell r="A237" t="str">
            <v>611</v>
          </cell>
        </row>
        <row r="238">
          <cell r="A238" t="str">
            <v>612</v>
          </cell>
        </row>
        <row r="239">
          <cell r="A239" t="str">
            <v>613</v>
          </cell>
        </row>
        <row r="240">
          <cell r="A240" t="str">
            <v>614</v>
          </cell>
        </row>
        <row r="241">
          <cell r="A241" t="str">
            <v>621</v>
          </cell>
        </row>
        <row r="242">
          <cell r="A242" t="str">
            <v>622</v>
          </cell>
        </row>
        <row r="243">
          <cell r="A243" t="str">
            <v>623</v>
          </cell>
        </row>
        <row r="244">
          <cell r="A244" t="str">
            <v>625</v>
          </cell>
        </row>
        <row r="245">
          <cell r="A245" t="str">
            <v>626</v>
          </cell>
        </row>
        <row r="246">
          <cell r="A246" t="str">
            <v>630</v>
          </cell>
        </row>
        <row r="247">
          <cell r="A247" t="str">
            <v>631</v>
          </cell>
        </row>
        <row r="248">
          <cell r="A248" t="str">
            <v>633</v>
          </cell>
        </row>
        <row r="249">
          <cell r="A249" t="str">
            <v>634</v>
          </cell>
        </row>
        <row r="250">
          <cell r="A250" t="str">
            <v>636</v>
          </cell>
        </row>
        <row r="251">
          <cell r="A251" t="str">
            <v>639</v>
          </cell>
        </row>
        <row r="252">
          <cell r="A252" t="str">
            <v>640</v>
          </cell>
        </row>
        <row r="253">
          <cell r="A253" t="str">
            <v>650</v>
          </cell>
        </row>
        <row r="254">
          <cell r="A254" t="str">
            <v>651</v>
          </cell>
        </row>
        <row r="255">
          <cell r="A255" t="str">
            <v>660</v>
          </cell>
        </row>
        <row r="256">
          <cell r="A256" t="str">
            <v>661</v>
          </cell>
        </row>
        <row r="257">
          <cell r="A257" t="str">
            <v>662</v>
          </cell>
        </row>
        <row r="258">
          <cell r="A258" t="str">
            <v>663</v>
          </cell>
        </row>
        <row r="259">
          <cell r="A259" t="str">
            <v>680</v>
          </cell>
        </row>
        <row r="260">
          <cell r="A260" t="str">
            <v>681</v>
          </cell>
        </row>
        <row r="261">
          <cell r="A261" t="str">
            <v>690</v>
          </cell>
        </row>
        <row r="262">
          <cell r="A262" t="str">
            <v>691</v>
          </cell>
        </row>
        <row r="263">
          <cell r="A263" t="str">
            <v>692</v>
          </cell>
        </row>
        <row r="264">
          <cell r="A264" t="str">
            <v>693</v>
          </cell>
        </row>
        <row r="265">
          <cell r="A265" t="str">
            <v>694</v>
          </cell>
        </row>
        <row r="266">
          <cell r="A266" t="str">
            <v>710</v>
          </cell>
        </row>
        <row r="267">
          <cell r="A267" t="str">
            <v>711</v>
          </cell>
        </row>
        <row r="268">
          <cell r="A268" t="str">
            <v>720</v>
          </cell>
        </row>
        <row r="269">
          <cell r="A269" t="str">
            <v>721</v>
          </cell>
        </row>
        <row r="270">
          <cell r="A270" t="str">
            <v>722</v>
          </cell>
        </row>
        <row r="271">
          <cell r="A271" t="str">
            <v>723</v>
          </cell>
        </row>
        <row r="272">
          <cell r="A272" t="str">
            <v>724</v>
          </cell>
        </row>
        <row r="273">
          <cell r="A273" t="str">
            <v>740</v>
          </cell>
        </row>
        <row r="274">
          <cell r="A274" t="str">
            <v>750</v>
          </cell>
        </row>
        <row r="275">
          <cell r="A275" t="str">
            <v>751</v>
          </cell>
        </row>
        <row r="276">
          <cell r="A276" t="str">
            <v>752</v>
          </cell>
        </row>
        <row r="277">
          <cell r="A277" t="str">
            <v>753</v>
          </cell>
        </row>
        <row r="278">
          <cell r="A278" t="str">
            <v>754</v>
          </cell>
        </row>
        <row r="279">
          <cell r="A279" t="str">
            <v>755</v>
          </cell>
        </row>
        <row r="280">
          <cell r="A280" t="str">
            <v>756</v>
          </cell>
        </row>
        <row r="281">
          <cell r="A281" t="str">
            <v>757</v>
          </cell>
        </row>
        <row r="282">
          <cell r="A282" t="str">
            <v>758</v>
          </cell>
        </row>
        <row r="283">
          <cell r="A283" t="str">
            <v>759</v>
          </cell>
        </row>
        <row r="284">
          <cell r="A284" t="str">
            <v>760</v>
          </cell>
        </row>
        <row r="285">
          <cell r="A285" t="str">
            <v>770</v>
          </cell>
        </row>
        <row r="286">
          <cell r="A286" t="str">
            <v>772</v>
          </cell>
        </row>
        <row r="287">
          <cell r="A287" t="str">
            <v>773</v>
          </cell>
        </row>
        <row r="288">
          <cell r="A288" t="str">
            <v>774</v>
          </cell>
        </row>
        <row r="289">
          <cell r="A289" t="str">
            <v>775</v>
          </cell>
        </row>
        <row r="290">
          <cell r="A290" t="str">
            <v>776</v>
          </cell>
        </row>
        <row r="291">
          <cell r="A291" t="str">
            <v>791</v>
          </cell>
        </row>
        <row r="292">
          <cell r="A292" t="str">
            <v>811</v>
          </cell>
        </row>
        <row r="293">
          <cell r="A293" t="str">
            <v>812</v>
          </cell>
        </row>
        <row r="294">
          <cell r="A294" t="str">
            <v>813</v>
          </cell>
        </row>
        <row r="295">
          <cell r="A295" t="str">
            <v>815</v>
          </cell>
        </row>
        <row r="296">
          <cell r="A296" t="str">
            <v>816</v>
          </cell>
        </row>
        <row r="297">
          <cell r="A297" t="str">
            <v>841</v>
          </cell>
        </row>
        <row r="298">
          <cell r="A298" t="str">
            <v>842</v>
          </cell>
        </row>
        <row r="299">
          <cell r="A299" t="str">
            <v>843</v>
          </cell>
        </row>
        <row r="300">
          <cell r="A300" t="str">
            <v>844</v>
          </cell>
        </row>
        <row r="301">
          <cell r="A301" t="str">
            <v>850</v>
          </cell>
        </row>
        <row r="302">
          <cell r="A302" t="str">
            <v>860</v>
          </cell>
        </row>
        <row r="303">
          <cell r="A303" t="str">
            <v>861</v>
          </cell>
        </row>
        <row r="304">
          <cell r="A304" t="str">
            <v>862</v>
          </cell>
        </row>
        <row r="305">
          <cell r="A305" t="str">
            <v>863</v>
          </cell>
        </row>
        <row r="306">
          <cell r="A306" t="str">
            <v>890</v>
          </cell>
        </row>
        <row r="307">
          <cell r="A307" t="str">
            <v>892</v>
          </cell>
        </row>
        <row r="308">
          <cell r="A308" t="str">
            <v>893</v>
          </cell>
        </row>
        <row r="309">
          <cell r="A309" t="str">
            <v>894</v>
          </cell>
        </row>
        <row r="310">
          <cell r="A310" t="str">
            <v>910</v>
          </cell>
        </row>
        <row r="311">
          <cell r="A311" t="str">
            <v>911</v>
          </cell>
        </row>
        <row r="312">
          <cell r="A312" t="str">
            <v>912</v>
          </cell>
        </row>
        <row r="313">
          <cell r="A313" t="str">
            <v>930</v>
          </cell>
        </row>
        <row r="314">
          <cell r="A314" t="str">
            <v>950</v>
          </cell>
        </row>
        <row r="315">
          <cell r="A315" t="str">
            <v>951</v>
          </cell>
        </row>
        <row r="316">
          <cell r="A316" t="str">
            <v>952</v>
          </cell>
        </row>
      </sheetData>
      <sheetData sheetId="5">
        <row r="7">
          <cell r="A7" t="str">
            <v>070001</v>
          </cell>
        </row>
      </sheetData>
      <sheetData sheetId="6">
        <row r="5">
          <cell r="A5" t="str">
            <v>070001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00"/>
      <sheetName val="Report150"/>
      <sheetName val="Report165"/>
      <sheetName val="Report175"/>
      <sheetName val="Report185"/>
      <sheetName val="Report200"/>
      <sheetName val="Report250"/>
      <sheetName val="Report300"/>
      <sheetName val="Report350"/>
      <sheetName val="Report385"/>
      <sheetName val="Report400"/>
      <sheetName val="Report450"/>
      <sheetName val="Report485"/>
      <sheetName val="Report500"/>
      <sheetName val="Report550"/>
      <sheetName val="Report600"/>
      <sheetName val="Report650"/>
      <sheetName val="Report685"/>
      <sheetName val="Report7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D15">
            <v>92227399</v>
          </cell>
        </row>
        <row r="16">
          <cell r="D16">
            <v>31043356</v>
          </cell>
        </row>
        <row r="18">
          <cell r="D18">
            <v>3410</v>
          </cell>
        </row>
        <row r="19">
          <cell r="D19">
            <v>1.3064</v>
          </cell>
        </row>
        <row r="20">
          <cell r="D20">
            <v>4454.8239999999996</v>
          </cell>
        </row>
        <row r="21">
          <cell r="D21">
            <v>6968.4809096835261</v>
          </cell>
        </row>
        <row r="22">
          <cell r="D22">
            <v>16245</v>
          </cell>
        </row>
        <row r="27">
          <cell r="D27">
            <v>115155887</v>
          </cell>
        </row>
        <row r="28">
          <cell r="D28">
            <v>20899377</v>
          </cell>
        </row>
        <row r="30">
          <cell r="D30">
            <v>1.2486082037291326</v>
          </cell>
        </row>
        <row r="31">
          <cell r="D31">
            <v>4257.7539747163419</v>
          </cell>
        </row>
        <row r="32">
          <cell r="D32">
            <v>4908.5450037991795</v>
          </cell>
        </row>
        <row r="35">
          <cell r="D35">
            <v>207383286</v>
          </cell>
        </row>
        <row r="36">
          <cell r="D36">
            <v>51942733</v>
          </cell>
        </row>
        <row r="42">
          <cell r="D42">
            <v>42111049</v>
          </cell>
        </row>
        <row r="43">
          <cell r="D43">
            <v>20870629</v>
          </cell>
        </row>
        <row r="45">
          <cell r="D45">
            <v>2116</v>
          </cell>
        </row>
        <row r="46">
          <cell r="D46">
            <v>1.0463</v>
          </cell>
        </row>
        <row r="47">
          <cell r="D47">
            <v>2213.9708000000001</v>
          </cell>
        </row>
        <row r="48">
          <cell r="D48">
            <v>9426.7860262655668</v>
          </cell>
        </row>
        <row r="49">
          <cell r="D49">
            <v>-2458.3051165820407</v>
          </cell>
        </row>
        <row r="50">
          <cell r="D50">
            <v>-5442615.7456032336</v>
          </cell>
        </row>
        <row r="51">
          <cell r="D51">
            <v>6986</v>
          </cell>
        </row>
        <row r="56">
          <cell r="D56">
            <v>112105411</v>
          </cell>
        </row>
        <row r="57">
          <cell r="D57">
            <v>43163596</v>
          </cell>
        </row>
        <row r="59">
          <cell r="D59">
            <v>2.6621376969260488</v>
          </cell>
        </row>
        <row r="60">
          <cell r="D60">
            <v>5633.0833666955195</v>
          </cell>
        </row>
        <row r="61">
          <cell r="D61">
            <v>7662.5168118753827</v>
          </cell>
        </row>
        <row r="62">
          <cell r="D62">
            <v>-2753.9718080762032</v>
          </cell>
        </row>
        <row r="63">
          <cell r="D63">
            <v>-15513352.784422446</v>
          </cell>
        </row>
        <row r="66">
          <cell r="D66">
            <v>154216460</v>
          </cell>
        </row>
        <row r="67">
          <cell r="D67">
            <v>64034225</v>
          </cell>
        </row>
        <row r="73">
          <cell r="D73">
            <v>142326436</v>
          </cell>
        </row>
        <row r="74">
          <cell r="D74">
            <v>68862450</v>
          </cell>
        </row>
        <row r="76">
          <cell r="D76">
            <v>73463986</v>
          </cell>
        </row>
        <row r="83">
          <cell r="D83">
            <v>1460013</v>
          </cell>
        </row>
        <row r="84">
          <cell r="D84">
            <v>0</v>
          </cell>
        </row>
        <row r="86">
          <cell r="D86">
            <v>113</v>
          </cell>
        </row>
        <row r="87">
          <cell r="D87">
            <v>1.1759999999999999</v>
          </cell>
        </row>
        <row r="88">
          <cell r="D88">
            <v>132.88800000000001</v>
          </cell>
        </row>
        <row r="89">
          <cell r="D89">
            <v>0</v>
          </cell>
        </row>
        <row r="91">
          <cell r="D91">
            <v>6968.4809096835261</v>
          </cell>
        </row>
        <row r="92">
          <cell r="D92">
            <v>926027.4911260244</v>
          </cell>
        </row>
        <row r="93">
          <cell r="D93">
            <v>375</v>
          </cell>
        </row>
        <row r="98">
          <cell r="D98">
            <v>5851418</v>
          </cell>
        </row>
        <row r="99">
          <cell r="D99">
            <v>67919</v>
          </cell>
        </row>
        <row r="101">
          <cell r="D101">
            <v>4.0077848621895829</v>
          </cell>
        </row>
        <row r="102">
          <cell r="D102">
            <v>452.87968942742287</v>
          </cell>
        </row>
        <row r="103">
          <cell r="D103">
            <v>149.97139767047224</v>
          </cell>
        </row>
        <row r="105">
          <cell r="D105">
            <v>4758.5736061287071</v>
          </cell>
        </row>
        <row r="106">
          <cell r="D106">
            <v>2155061.3368611005</v>
          </cell>
        </row>
        <row r="109">
          <cell r="D109">
            <v>7311431</v>
          </cell>
        </row>
        <row r="110">
          <cell r="D110">
            <v>67919</v>
          </cell>
        </row>
        <row r="118">
          <cell r="D118">
            <v>30033754</v>
          </cell>
        </row>
        <row r="119">
          <cell r="D119">
            <v>6607478</v>
          </cell>
        </row>
        <row r="121">
          <cell r="D121">
            <v>1797</v>
          </cell>
        </row>
        <row r="122">
          <cell r="D122">
            <v>0.94320000000000004</v>
          </cell>
        </row>
        <row r="123">
          <cell r="D123">
            <v>1694.9304</v>
          </cell>
        </row>
        <row r="124">
          <cell r="D124">
            <v>3898.3771841014832</v>
          </cell>
        </row>
        <row r="126">
          <cell r="D126">
            <v>3070.1037255820429</v>
          </cell>
        </row>
        <row r="127">
          <cell r="D127">
            <v>5203612.1356422622</v>
          </cell>
        </row>
        <row r="128">
          <cell r="D128">
            <v>6529</v>
          </cell>
        </row>
        <row r="133">
          <cell r="D133">
            <v>59919782</v>
          </cell>
        </row>
        <row r="134">
          <cell r="D134">
            <v>13100657</v>
          </cell>
        </row>
        <row r="136">
          <cell r="D136">
            <v>1.9950813341548979</v>
          </cell>
        </row>
        <row r="137">
          <cell r="D137">
            <v>3585.1611574763515</v>
          </cell>
        </row>
        <row r="138">
          <cell r="D138">
            <v>3654.1333637625785</v>
          </cell>
        </row>
        <row r="140">
          <cell r="D140">
            <v>1254.4116400366011</v>
          </cell>
        </row>
        <row r="141">
          <cell r="D141">
            <v>4497267.8873454286</v>
          </cell>
        </row>
        <row r="144">
          <cell r="D144">
            <v>89953536</v>
          </cell>
        </row>
        <row r="145">
          <cell r="D145">
            <v>19708135</v>
          </cell>
        </row>
        <row r="153">
          <cell r="D153">
            <v>0</v>
          </cell>
        </row>
        <row r="154">
          <cell r="D154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6968.4809096835261</v>
          </cell>
        </row>
        <row r="162">
          <cell r="D162">
            <v>0</v>
          </cell>
        </row>
        <row r="163">
          <cell r="D163">
            <v>0</v>
          </cell>
        </row>
        <row r="168">
          <cell r="D168">
            <v>0</v>
          </cell>
        </row>
        <row r="169">
          <cell r="D16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5">
          <cell r="D175">
            <v>4908.5450037991795</v>
          </cell>
        </row>
        <row r="176">
          <cell r="D176">
            <v>0</v>
          </cell>
        </row>
        <row r="179">
          <cell r="D179">
            <v>0</v>
          </cell>
        </row>
        <row r="180">
          <cell r="D180">
            <v>0</v>
          </cell>
        </row>
        <row r="188">
          <cell r="D188">
            <v>30033754</v>
          </cell>
        </row>
        <row r="189">
          <cell r="D189">
            <v>6607478</v>
          </cell>
        </row>
        <row r="191">
          <cell r="D191">
            <v>1797</v>
          </cell>
        </row>
        <row r="192">
          <cell r="D192">
            <v>0.94319999999999993</v>
          </cell>
        </row>
        <row r="193">
          <cell r="D193">
            <v>1694.9304</v>
          </cell>
        </row>
        <row r="194">
          <cell r="D194">
            <v>3898.3771841014832</v>
          </cell>
        </row>
        <row r="196">
          <cell r="D196">
            <v>3070.1037255820429</v>
          </cell>
        </row>
        <row r="198">
          <cell r="D198">
            <v>6529</v>
          </cell>
        </row>
        <row r="203">
          <cell r="D203">
            <v>59919782</v>
          </cell>
        </row>
        <row r="204">
          <cell r="D204">
            <v>13100657</v>
          </cell>
        </row>
        <row r="207">
          <cell r="D207">
            <v>3585.1611574763515</v>
          </cell>
        </row>
        <row r="208">
          <cell r="D208">
            <v>3654.1333637625785</v>
          </cell>
        </row>
        <row r="210">
          <cell r="D210">
            <v>1254.4116400366011</v>
          </cell>
        </row>
        <row r="214">
          <cell r="D214">
            <v>89953536</v>
          </cell>
        </row>
        <row r="215">
          <cell r="D215">
            <v>19708135</v>
          </cell>
        </row>
        <row r="221">
          <cell r="D221">
            <v>432011</v>
          </cell>
        </row>
        <row r="222">
          <cell r="D222">
            <v>160387</v>
          </cell>
        </row>
        <row r="224">
          <cell r="D224">
            <v>26</v>
          </cell>
        </row>
        <row r="225">
          <cell r="D225">
            <v>1.0066999999999999</v>
          </cell>
        </row>
        <row r="226">
          <cell r="D226">
            <v>26.174199999999999</v>
          </cell>
        </row>
        <row r="228">
          <cell r="D228">
            <v>70</v>
          </cell>
        </row>
        <row r="233">
          <cell r="D233">
            <v>1106845</v>
          </cell>
        </row>
        <row r="234">
          <cell r="D234">
            <v>123430</v>
          </cell>
        </row>
        <row r="237">
          <cell r="D237">
            <v>1538856</v>
          </cell>
        </row>
        <row r="238">
          <cell r="D238">
            <v>283817</v>
          </cell>
        </row>
        <row r="245">
          <cell r="D245">
            <v>0</v>
          </cell>
        </row>
        <row r="248">
          <cell r="D248">
            <v>4530623</v>
          </cell>
        </row>
        <row r="249">
          <cell r="D249">
            <v>4007799</v>
          </cell>
        </row>
        <row r="250">
          <cell r="D250">
            <v>8538422</v>
          </cell>
        </row>
        <row r="254">
          <cell r="D254">
            <v>89953536</v>
          </cell>
        </row>
        <row r="255">
          <cell r="D255">
            <v>19708135</v>
          </cell>
        </row>
        <row r="256">
          <cell r="D256">
            <v>27414549.545255311</v>
          </cell>
        </row>
        <row r="261">
          <cell r="D261">
            <v>164804213</v>
          </cell>
        </row>
        <row r="262">
          <cell r="D262">
            <v>58681850</v>
          </cell>
        </row>
        <row r="264">
          <cell r="D264">
            <v>7349</v>
          </cell>
        </row>
        <row r="266">
          <cell r="D266">
            <v>8389.8993999999984</v>
          </cell>
        </row>
        <row r="267">
          <cell r="D267">
            <v>288287925</v>
          </cell>
        </row>
        <row r="269">
          <cell r="D269">
            <v>77287060</v>
          </cell>
        </row>
        <row r="271">
          <cell r="D271">
            <v>453092138</v>
          </cell>
        </row>
        <row r="272">
          <cell r="D272">
            <v>135968910</v>
          </cell>
        </row>
        <row r="274">
          <cell r="D274">
            <v>29830</v>
          </cell>
        </row>
        <row r="278">
          <cell r="D278">
            <v>37811221</v>
          </cell>
        </row>
        <row r="280">
          <cell r="D280">
            <v>5233</v>
          </cell>
        </row>
        <row r="282">
          <cell r="D282">
            <v>6175.9286000000002</v>
          </cell>
        </row>
        <row r="283">
          <cell r="D283">
            <v>176182514</v>
          </cell>
        </row>
        <row r="285">
          <cell r="D285">
            <v>34123464</v>
          </cell>
        </row>
        <row r="287">
          <cell r="D287">
            <v>298875678</v>
          </cell>
        </row>
        <row r="288">
          <cell r="D288">
            <v>71934685</v>
          </cell>
        </row>
        <row r="291">
          <cell r="D291">
            <v>226940993</v>
          </cell>
        </row>
        <row r="304">
          <cell r="D304">
            <v>453092138</v>
          </cell>
        </row>
        <row r="305">
          <cell r="D305">
            <v>226940993</v>
          </cell>
        </row>
        <row r="306">
          <cell r="D306">
            <v>8538422</v>
          </cell>
        </row>
        <row r="307">
          <cell r="D307">
            <v>73463986</v>
          </cell>
        </row>
        <row r="308">
          <cell r="D308">
            <v>6062816</v>
          </cell>
        </row>
        <row r="309">
          <cell r="D309">
            <v>315006217</v>
          </cell>
        </row>
        <row r="310">
          <cell r="D310">
            <v>138085921</v>
          </cell>
        </row>
        <row r="311">
          <cell r="D311">
            <v>0</v>
          </cell>
        </row>
        <row r="312">
          <cell r="D312">
            <v>138085921</v>
          </cell>
        </row>
        <row r="313">
          <cell r="D313">
            <v>0.30476344526640187</v>
          </cell>
        </row>
        <row r="322">
          <cell r="D322">
            <v>4497267.8873454286</v>
          </cell>
        </row>
        <row r="323">
          <cell r="D323">
            <v>0</v>
          </cell>
        </row>
        <row r="324">
          <cell r="D324">
            <v>3081088.8279871251</v>
          </cell>
        </row>
        <row r="325">
          <cell r="D325">
            <v>7578356.7153325537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_Para"/>
      <sheetName val="Medicaid"/>
      <sheetName val="PEIA"/>
      <sheetName val="CHIP_Access"/>
      <sheetName val="Payment_Model"/>
      <sheetName val="DRG_table"/>
    </sheetNames>
    <sheetDataSet>
      <sheetData sheetId="0">
        <row r="5">
          <cell r="D5">
            <v>0</v>
          </cell>
        </row>
      </sheetData>
      <sheetData sheetId="1">
        <row r="3">
          <cell r="A3" t="str">
            <v>Welch Community Hospital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CI Reserve Recovery"/>
      <sheetName val="Hospital Specific Rev Neutral"/>
      <sheetName val="BH and Rehab payments"/>
      <sheetName val="DRG Revenue"/>
      <sheetName val="DRG Rate"/>
      <sheetName val="Final CMI Calculation"/>
      <sheetName val="Fiscal Impact"/>
    </sheetNames>
    <sheetDataSet>
      <sheetData sheetId="0">
        <row r="4">
          <cell r="A4" t="str">
            <v>070022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/>
  </sheetViews>
  <sheetFormatPr defaultRowHeight="15"/>
  <cols>
    <col min="1" max="4" width="12.28515625" customWidth="1"/>
    <col min="5" max="5" width="43" bestFit="1" customWidth="1"/>
    <col min="6" max="7" width="11.7109375" style="25" customWidth="1"/>
    <col min="8" max="8" width="20.28515625" style="25" customWidth="1"/>
  </cols>
  <sheetData>
    <row r="1" spans="1:11" ht="18">
      <c r="A1" s="2" t="s">
        <v>105</v>
      </c>
      <c r="B1" s="5"/>
      <c r="C1" s="5"/>
      <c r="D1" s="5"/>
      <c r="E1" s="5"/>
    </row>
    <row r="2" spans="1:11" ht="18">
      <c r="A2" s="13" t="s">
        <v>112</v>
      </c>
      <c r="B2" s="5"/>
      <c r="C2" s="5"/>
      <c r="D2" s="5"/>
      <c r="E2" s="5"/>
      <c r="F2" s="131"/>
    </row>
    <row r="3" spans="1:11">
      <c r="A3" s="5"/>
      <c r="B3" s="5"/>
      <c r="C3" s="5"/>
      <c r="D3" s="5"/>
      <c r="E3" s="5"/>
      <c r="F3" s="130" t="s">
        <v>223</v>
      </c>
    </row>
    <row r="4" spans="1:11" ht="26.25">
      <c r="A4" s="4" t="s">
        <v>1</v>
      </c>
      <c r="B4" s="3" t="s">
        <v>0</v>
      </c>
      <c r="C4" s="3" t="s">
        <v>0</v>
      </c>
      <c r="D4" s="3" t="s">
        <v>0</v>
      </c>
      <c r="E4" s="19" t="s">
        <v>2</v>
      </c>
      <c r="F4" s="15" t="s">
        <v>224</v>
      </c>
      <c r="G4" s="23" t="s">
        <v>110</v>
      </c>
      <c r="H4" s="24" t="s">
        <v>111</v>
      </c>
    </row>
    <row r="5" spans="1:11">
      <c r="A5" s="28" t="s">
        <v>149</v>
      </c>
      <c r="B5" s="1" t="s">
        <v>150</v>
      </c>
      <c r="C5" s="28" t="s">
        <v>152</v>
      </c>
      <c r="D5" s="1" t="s">
        <v>153</v>
      </c>
      <c r="E5" s="28" t="s">
        <v>151</v>
      </c>
      <c r="F5" s="22" t="s">
        <v>147</v>
      </c>
      <c r="G5" s="22" t="s">
        <v>148</v>
      </c>
      <c r="H5" s="29" t="s">
        <v>146</v>
      </c>
    </row>
    <row r="6" spans="1:11">
      <c r="A6" s="11" t="s">
        <v>9</v>
      </c>
      <c r="B6" s="12" t="s">
        <v>8</v>
      </c>
      <c r="C6" s="12"/>
      <c r="D6" s="12"/>
      <c r="E6" s="16" t="s">
        <v>10</v>
      </c>
      <c r="F6" s="34">
        <v>76.424400000000006</v>
      </c>
      <c r="G6" s="21">
        <f>VLOOKUP(A6,'CT Wage Index'!$A$7:$G$35,7,FALSE)</f>
        <v>1.2575000000000001</v>
      </c>
      <c r="H6" s="26">
        <f>(F6*0.6*G6)+(F6*0.4)</f>
        <v>88.231969800000002</v>
      </c>
      <c r="I6" s="25"/>
      <c r="J6" s="25"/>
      <c r="K6" s="25"/>
    </row>
    <row r="7" spans="1:11">
      <c r="A7" s="10" t="s">
        <v>12</v>
      </c>
      <c r="B7" s="6" t="s">
        <v>11</v>
      </c>
      <c r="C7" s="6" t="s">
        <v>14</v>
      </c>
      <c r="D7" s="6"/>
      <c r="E7" s="16" t="s">
        <v>13</v>
      </c>
      <c r="F7" s="35">
        <v>76.424400000000006</v>
      </c>
      <c r="G7" s="21">
        <f>VLOOKUP(A7,'CT Wage Index'!$A$7:$G$35,7,FALSE)</f>
        <v>1.2575000000000001</v>
      </c>
      <c r="H7" s="26">
        <f t="shared" ref="H7:H36" si="0">(F7*0.6*G7)+(F7*0.4)</f>
        <v>88.231969800000002</v>
      </c>
      <c r="I7" s="25"/>
      <c r="J7" s="25"/>
      <c r="K7" s="25"/>
    </row>
    <row r="8" spans="1:11">
      <c r="A8" s="10" t="s">
        <v>15</v>
      </c>
      <c r="B8" s="128" t="s">
        <v>228</v>
      </c>
      <c r="C8" s="6"/>
      <c r="D8" s="6"/>
      <c r="E8" s="16" t="s">
        <v>16</v>
      </c>
      <c r="F8" s="35">
        <v>76.424400000000006</v>
      </c>
      <c r="G8" s="21">
        <f>VLOOKUP(A8,'CT Wage Index'!$A$7:$G$35,7,FALSE)</f>
        <v>1.2575000000000001</v>
      </c>
      <c r="H8" s="26">
        <f t="shared" si="0"/>
        <v>88.231969800000002</v>
      </c>
      <c r="I8" s="25"/>
      <c r="J8" s="25"/>
      <c r="K8" s="25"/>
    </row>
    <row r="9" spans="1:11">
      <c r="A9" s="10" t="s">
        <v>17</v>
      </c>
      <c r="B9" s="6" t="s">
        <v>222</v>
      </c>
      <c r="C9" s="6"/>
      <c r="D9" s="6"/>
      <c r="E9" s="16" t="s">
        <v>18</v>
      </c>
      <c r="F9" s="35">
        <v>76.424400000000006</v>
      </c>
      <c r="G9" s="21">
        <f>VLOOKUP(A9,'CT Wage Index'!$A$7:$G$35,7,FALSE)</f>
        <v>1.2575000000000001</v>
      </c>
      <c r="H9" s="26">
        <f t="shared" si="0"/>
        <v>88.231969800000002</v>
      </c>
      <c r="I9" s="25"/>
      <c r="J9" s="25"/>
      <c r="K9" s="25"/>
    </row>
    <row r="10" spans="1:11">
      <c r="A10" s="8" t="s">
        <v>20</v>
      </c>
      <c r="B10" s="7" t="s">
        <v>19</v>
      </c>
      <c r="C10" s="7"/>
      <c r="D10" s="7"/>
      <c r="E10" s="17" t="s">
        <v>21</v>
      </c>
      <c r="F10" s="36">
        <v>76.424400000000006</v>
      </c>
      <c r="G10" s="20">
        <f>VLOOKUP(A10,'CT Wage Index'!$A$7:$G$35,7,FALSE)</f>
        <v>1.266</v>
      </c>
      <c r="H10" s="27">
        <f t="shared" si="0"/>
        <v>88.621734240000009</v>
      </c>
      <c r="I10" s="25"/>
      <c r="J10" s="25"/>
      <c r="K10" s="25"/>
    </row>
    <row r="11" spans="1:11">
      <c r="A11" s="10" t="s">
        <v>23</v>
      </c>
      <c r="B11" s="6" t="s">
        <v>22</v>
      </c>
      <c r="C11" s="6" t="s">
        <v>25</v>
      </c>
      <c r="D11" s="6"/>
      <c r="E11" s="16" t="s">
        <v>24</v>
      </c>
      <c r="F11" s="35">
        <v>76.424400000000006</v>
      </c>
      <c r="G11" s="21">
        <f>VLOOKUP(A11,'CT Wage Index'!$A$7:$G$35,7,FALSE)</f>
        <v>1.2575000000000001</v>
      </c>
      <c r="H11" s="26">
        <f t="shared" si="0"/>
        <v>88.231969800000002</v>
      </c>
      <c r="I11" s="25"/>
      <c r="J11" s="25"/>
      <c r="K11" s="25"/>
    </row>
    <row r="12" spans="1:11">
      <c r="A12" s="10" t="s">
        <v>27</v>
      </c>
      <c r="B12" s="6" t="s">
        <v>26</v>
      </c>
      <c r="C12" s="6"/>
      <c r="D12" s="6"/>
      <c r="E12" s="16" t="s">
        <v>28</v>
      </c>
      <c r="F12" s="35">
        <v>76.424400000000006</v>
      </c>
      <c r="G12" s="21">
        <f>VLOOKUP(A12,'CT Wage Index'!$A$7:$G$35,7,FALSE)</f>
        <v>1.2575000000000001</v>
      </c>
      <c r="H12" s="26">
        <f t="shared" si="0"/>
        <v>88.231969800000002</v>
      </c>
      <c r="I12" s="25"/>
      <c r="J12" s="25"/>
      <c r="K12" s="25"/>
    </row>
    <row r="13" spans="1:11">
      <c r="A13" s="10" t="s">
        <v>30</v>
      </c>
      <c r="B13" s="6" t="s">
        <v>29</v>
      </c>
      <c r="C13" s="6"/>
      <c r="D13" s="6"/>
      <c r="E13" s="16" t="s">
        <v>31</v>
      </c>
      <c r="F13" s="35">
        <v>76.424400000000006</v>
      </c>
      <c r="G13" s="21">
        <f>VLOOKUP(A13,'CT Wage Index'!$A$7:$G$35,7,FALSE)</f>
        <v>1.266</v>
      </c>
      <c r="H13" s="26">
        <f t="shared" si="0"/>
        <v>88.621734240000009</v>
      </c>
      <c r="I13" s="25"/>
      <c r="J13" s="25"/>
      <c r="K13" s="25"/>
    </row>
    <row r="14" spans="1:11">
      <c r="A14" s="10" t="s">
        <v>33</v>
      </c>
      <c r="B14" s="6" t="s">
        <v>32</v>
      </c>
      <c r="C14" s="6"/>
      <c r="D14" s="6"/>
      <c r="E14" s="16" t="s">
        <v>34</v>
      </c>
      <c r="F14" s="35">
        <v>76.424400000000006</v>
      </c>
      <c r="G14" s="21">
        <f>VLOOKUP(A14,'CT Wage Index'!$A$7:$G$35,7,FALSE)</f>
        <v>1.2575000000000001</v>
      </c>
      <c r="H14" s="26">
        <f t="shared" si="0"/>
        <v>88.231969800000002</v>
      </c>
      <c r="I14" s="25"/>
      <c r="J14" s="25"/>
      <c r="K14" s="25"/>
    </row>
    <row r="15" spans="1:11">
      <c r="A15" s="8" t="s">
        <v>35</v>
      </c>
      <c r="B15" s="7" t="s">
        <v>221</v>
      </c>
      <c r="C15" s="7"/>
      <c r="D15" s="7"/>
      <c r="E15" s="17" t="s">
        <v>36</v>
      </c>
      <c r="F15" s="36">
        <v>76.424400000000006</v>
      </c>
      <c r="G15" s="20">
        <f>VLOOKUP(A15,'CT Wage Index'!$A$7:$G$35,7,FALSE)</f>
        <v>1.2575000000000001</v>
      </c>
      <c r="H15" s="27">
        <f t="shared" si="0"/>
        <v>88.231969800000002</v>
      </c>
      <c r="I15" s="25"/>
      <c r="J15" s="25"/>
      <c r="K15" s="25"/>
    </row>
    <row r="16" spans="1:11">
      <c r="A16" s="10" t="s">
        <v>37</v>
      </c>
      <c r="B16" s="30" t="s">
        <v>107</v>
      </c>
      <c r="C16" s="30"/>
      <c r="D16" s="18"/>
      <c r="E16" s="18" t="s">
        <v>106</v>
      </c>
      <c r="F16" s="35">
        <v>76.424400000000006</v>
      </c>
      <c r="G16" s="21">
        <f>VLOOKUP(A16,'CT Wage Index'!$A$7:$G$35,7,FALSE)</f>
        <v>1.2575000000000001</v>
      </c>
      <c r="H16" s="26">
        <f t="shared" si="0"/>
        <v>88.231969800000002</v>
      </c>
      <c r="I16" s="25"/>
      <c r="J16" s="25"/>
      <c r="K16" s="25"/>
    </row>
    <row r="17" spans="1:11">
      <c r="A17" s="10" t="s">
        <v>39</v>
      </c>
      <c r="B17" s="6" t="s">
        <v>38</v>
      </c>
      <c r="C17" s="6"/>
      <c r="D17" s="6"/>
      <c r="E17" s="16" t="s">
        <v>109</v>
      </c>
      <c r="F17" s="35">
        <v>76.424400000000006</v>
      </c>
      <c r="G17" s="21">
        <f>VLOOKUP(A17,'CT Wage Index'!$A$7:$G$35,7,FALSE)</f>
        <v>1.2575000000000001</v>
      </c>
      <c r="H17" s="26">
        <f t="shared" si="0"/>
        <v>88.231969800000002</v>
      </c>
      <c r="I17" s="25"/>
      <c r="J17" s="25"/>
      <c r="K17" s="25"/>
    </row>
    <row r="18" spans="1:11">
      <c r="A18" s="10" t="s">
        <v>41</v>
      </c>
      <c r="B18" s="6" t="s">
        <v>40</v>
      </c>
      <c r="C18" s="6"/>
      <c r="D18" s="6"/>
      <c r="E18" s="16" t="s">
        <v>42</v>
      </c>
      <c r="F18" s="35">
        <v>76.424400000000006</v>
      </c>
      <c r="G18" s="21">
        <f>VLOOKUP(A18,'CT Wage Index'!$A$7:$G$35,7,FALSE)</f>
        <v>1.2575000000000001</v>
      </c>
      <c r="H18" s="26">
        <f t="shared" si="0"/>
        <v>88.231969800000002</v>
      </c>
      <c r="I18" s="25"/>
      <c r="J18" s="25"/>
      <c r="K18" s="25"/>
    </row>
    <row r="19" spans="1:11">
      <c r="A19" s="10" t="s">
        <v>44</v>
      </c>
      <c r="B19" s="6" t="s">
        <v>43</v>
      </c>
      <c r="C19" s="6"/>
      <c r="D19" s="6"/>
      <c r="E19" s="16" t="s">
        <v>45</v>
      </c>
      <c r="F19" s="35">
        <v>76.424400000000006</v>
      </c>
      <c r="G19" s="21">
        <f>VLOOKUP(A19,'CT Wage Index'!$A$7:$G$35,7,FALSE)</f>
        <v>1.266</v>
      </c>
      <c r="H19" s="26">
        <f t="shared" si="0"/>
        <v>88.621734240000009</v>
      </c>
      <c r="I19" s="25"/>
      <c r="J19" s="25"/>
      <c r="K19" s="25"/>
    </row>
    <row r="20" spans="1:11">
      <c r="A20" s="8" t="s">
        <v>47</v>
      </c>
      <c r="B20" s="7" t="s">
        <v>46</v>
      </c>
      <c r="C20" s="7"/>
      <c r="D20" s="7"/>
      <c r="E20" s="17" t="s">
        <v>48</v>
      </c>
      <c r="F20" s="36">
        <v>76.424400000000006</v>
      </c>
      <c r="G20" s="20">
        <f>VLOOKUP(A20,'CT Wage Index'!$A$7:$G$35,7,FALSE)</f>
        <v>1.2575000000000001</v>
      </c>
      <c r="H20" s="27">
        <f t="shared" si="0"/>
        <v>88.231969800000002</v>
      </c>
      <c r="I20" s="25"/>
      <c r="J20" s="25"/>
      <c r="K20" s="25"/>
    </row>
    <row r="21" spans="1:11">
      <c r="A21" s="10" t="s">
        <v>50</v>
      </c>
      <c r="B21" s="6" t="s">
        <v>49</v>
      </c>
      <c r="C21" s="6"/>
      <c r="D21" s="6"/>
      <c r="E21" s="16" t="s">
        <v>51</v>
      </c>
      <c r="F21" s="35">
        <v>76.424400000000006</v>
      </c>
      <c r="G21" s="21">
        <f>VLOOKUP(A21,'CT Wage Index'!$A$7:$G$35,7,FALSE)</f>
        <v>1.2575000000000001</v>
      </c>
      <c r="H21" s="26">
        <f t="shared" si="0"/>
        <v>88.231969800000002</v>
      </c>
      <c r="I21" s="25"/>
      <c r="J21" s="25"/>
      <c r="K21" s="25"/>
    </row>
    <row r="22" spans="1:11">
      <c r="A22" s="10" t="s">
        <v>53</v>
      </c>
      <c r="B22" s="6" t="s">
        <v>52</v>
      </c>
      <c r="C22" s="6"/>
      <c r="D22" s="6"/>
      <c r="E22" s="16" t="s">
        <v>54</v>
      </c>
      <c r="F22" s="35">
        <v>76.424400000000006</v>
      </c>
      <c r="G22" s="21">
        <f>VLOOKUP(A22,'CT Wage Index'!$A$7:$G$35,7,FALSE)</f>
        <v>1.2575000000000001</v>
      </c>
      <c r="H22" s="26">
        <f t="shared" si="0"/>
        <v>88.231969800000002</v>
      </c>
      <c r="I22" s="25"/>
      <c r="J22" s="25"/>
      <c r="K22" s="25"/>
    </row>
    <row r="23" spans="1:11">
      <c r="A23" s="10" t="s">
        <v>56</v>
      </c>
      <c r="B23" s="6" t="s">
        <v>55</v>
      </c>
      <c r="C23" s="6"/>
      <c r="D23" s="6"/>
      <c r="E23" s="16" t="s">
        <v>57</v>
      </c>
      <c r="F23" s="35">
        <v>76.424400000000006</v>
      </c>
      <c r="G23" s="21">
        <f>VLOOKUP(A23,'CT Wage Index'!$A$7:$G$35,7,FALSE)</f>
        <v>1.2575000000000001</v>
      </c>
      <c r="H23" s="26">
        <f t="shared" si="0"/>
        <v>88.231969800000002</v>
      </c>
      <c r="I23" s="25"/>
      <c r="J23" s="25"/>
      <c r="K23" s="25"/>
    </row>
    <row r="24" spans="1:11">
      <c r="A24" s="10" t="s">
        <v>59</v>
      </c>
      <c r="B24" s="6" t="s">
        <v>58</v>
      </c>
      <c r="C24" s="6"/>
      <c r="D24" s="6"/>
      <c r="E24" s="16" t="s">
        <v>60</v>
      </c>
      <c r="F24" s="35">
        <v>76.424400000000006</v>
      </c>
      <c r="G24" s="21">
        <f>VLOOKUP(A24,'CT Wage Index'!$A$7:$G$35,7,FALSE)</f>
        <v>1.2575000000000001</v>
      </c>
      <c r="H24" s="26">
        <f t="shared" si="0"/>
        <v>88.231969800000002</v>
      </c>
      <c r="I24" s="25"/>
      <c r="J24" s="25"/>
      <c r="K24" s="25"/>
    </row>
    <row r="25" spans="1:11">
      <c r="A25" s="8" t="s">
        <v>62</v>
      </c>
      <c r="B25" s="7" t="s">
        <v>61</v>
      </c>
      <c r="C25" s="7" t="s">
        <v>64</v>
      </c>
      <c r="D25" s="7"/>
      <c r="E25" s="17" t="s">
        <v>63</v>
      </c>
      <c r="F25" s="36">
        <v>76.424400000000006</v>
      </c>
      <c r="G25" s="20">
        <f>VLOOKUP(A25,'CT Wage Index'!$A$7:$G$35,7,FALSE)</f>
        <v>1.2575000000000001</v>
      </c>
      <c r="H25" s="27">
        <f t="shared" si="0"/>
        <v>88.231969800000002</v>
      </c>
      <c r="I25" s="25"/>
      <c r="J25" s="25"/>
      <c r="K25" s="25"/>
    </row>
    <row r="26" spans="1:11">
      <c r="A26" s="10" t="s">
        <v>65</v>
      </c>
      <c r="B26" s="128" t="s">
        <v>220</v>
      </c>
      <c r="C26" s="6"/>
      <c r="D26" s="6"/>
      <c r="E26" s="16" t="s">
        <v>66</v>
      </c>
      <c r="F26" s="35">
        <v>76.424400000000006</v>
      </c>
      <c r="G26" s="21">
        <f>VLOOKUP(A26,'CT Wage Index'!$A$7:$G$35,7,FALSE)</f>
        <v>1.2575000000000001</v>
      </c>
      <c r="H26" s="26">
        <f t="shared" si="0"/>
        <v>88.231969800000002</v>
      </c>
      <c r="I26" s="25"/>
      <c r="J26" s="25"/>
      <c r="K26" s="25"/>
    </row>
    <row r="27" spans="1:11">
      <c r="A27" s="10" t="s">
        <v>68</v>
      </c>
      <c r="B27" s="6" t="s">
        <v>67</v>
      </c>
      <c r="C27" s="6"/>
      <c r="D27" s="6"/>
      <c r="E27" s="16" t="s">
        <v>69</v>
      </c>
      <c r="F27" s="35">
        <v>76.424400000000006</v>
      </c>
      <c r="G27" s="21">
        <f>VLOOKUP(A27,'CT Wage Index'!$A$7:$G$35,7,FALSE)</f>
        <v>1.266</v>
      </c>
      <c r="H27" s="26">
        <f t="shared" si="0"/>
        <v>88.621734240000009</v>
      </c>
      <c r="I27" s="25"/>
      <c r="J27" s="25"/>
      <c r="K27" s="25"/>
    </row>
    <row r="28" spans="1:11">
      <c r="A28" s="10" t="s">
        <v>71</v>
      </c>
      <c r="B28" s="6" t="s">
        <v>70</v>
      </c>
      <c r="C28" s="6"/>
      <c r="D28" s="6"/>
      <c r="E28" s="16" t="s">
        <v>72</v>
      </c>
      <c r="F28" s="35">
        <v>76.424400000000006</v>
      </c>
      <c r="G28" s="21">
        <f>VLOOKUP(A28,'CT Wage Index'!$A$7:$G$35,7,FALSE)</f>
        <v>1.2575000000000001</v>
      </c>
      <c r="H28" s="26">
        <f t="shared" si="0"/>
        <v>88.231969800000002</v>
      </c>
      <c r="I28" s="25"/>
      <c r="J28" s="25"/>
      <c r="K28" s="25"/>
    </row>
    <row r="29" spans="1:11">
      <c r="A29" s="10" t="s">
        <v>74</v>
      </c>
      <c r="B29" s="6" t="s">
        <v>73</v>
      </c>
      <c r="C29" s="6"/>
      <c r="D29" s="6"/>
      <c r="E29" s="16" t="s">
        <v>75</v>
      </c>
      <c r="F29" s="35">
        <v>76.424400000000006</v>
      </c>
      <c r="G29" s="21">
        <f>VLOOKUP(A29,'CT Wage Index'!$A$7:$G$35,7,FALSE)</f>
        <v>1.2575000000000001</v>
      </c>
      <c r="H29" s="26">
        <f t="shared" si="0"/>
        <v>88.231969800000002</v>
      </c>
      <c r="I29" s="25"/>
      <c r="J29" s="25"/>
      <c r="K29" s="25"/>
    </row>
    <row r="30" spans="1:11">
      <c r="A30" s="8" t="s">
        <v>77</v>
      </c>
      <c r="B30" s="7" t="s">
        <v>76</v>
      </c>
      <c r="C30" s="7"/>
      <c r="D30" s="7"/>
      <c r="E30" s="17" t="s">
        <v>78</v>
      </c>
      <c r="F30" s="36">
        <v>76.424400000000006</v>
      </c>
      <c r="G30" s="20">
        <f>VLOOKUP(A30,'CT Wage Index'!$A$7:$G$35,7,FALSE)</f>
        <v>1.266</v>
      </c>
      <c r="H30" s="27">
        <f t="shared" si="0"/>
        <v>88.621734240000009</v>
      </c>
      <c r="I30" s="25"/>
      <c r="J30" s="25"/>
      <c r="K30" s="25"/>
    </row>
    <row r="31" spans="1:11">
      <c r="A31" s="10" t="s">
        <v>80</v>
      </c>
      <c r="B31" s="6" t="s">
        <v>79</v>
      </c>
      <c r="C31" s="6"/>
      <c r="D31" s="6"/>
      <c r="E31" s="16" t="s">
        <v>81</v>
      </c>
      <c r="F31" s="35">
        <v>76.424400000000006</v>
      </c>
      <c r="G31" s="21">
        <f>VLOOKUP(A31,'CT Wage Index'!$A$7:$G$35,7,FALSE)</f>
        <v>1.266</v>
      </c>
      <c r="H31" s="26">
        <f t="shared" si="0"/>
        <v>88.621734240000009</v>
      </c>
      <c r="I31" s="25"/>
      <c r="J31" s="25"/>
      <c r="K31" s="25"/>
    </row>
    <row r="32" spans="1:11">
      <c r="A32" s="10" t="s">
        <v>83</v>
      </c>
      <c r="B32" s="6" t="s">
        <v>82</v>
      </c>
      <c r="C32" s="16" t="s">
        <v>85</v>
      </c>
      <c r="D32" s="16" t="s">
        <v>86</v>
      </c>
      <c r="E32" s="16" t="s">
        <v>84</v>
      </c>
      <c r="F32" s="35">
        <v>76.424400000000006</v>
      </c>
      <c r="G32" s="21">
        <f>VLOOKUP(A32,'CT Wage Index'!$A$7:$G$35,7,FALSE)</f>
        <v>1.2575000000000001</v>
      </c>
      <c r="H32" s="26">
        <f t="shared" si="0"/>
        <v>88.231969800000002</v>
      </c>
      <c r="I32" s="25"/>
      <c r="J32" s="25"/>
      <c r="K32" s="25"/>
    </row>
    <row r="33" spans="1:11">
      <c r="A33" s="10" t="s">
        <v>88</v>
      </c>
      <c r="B33" s="6" t="s">
        <v>87</v>
      </c>
      <c r="C33" s="6"/>
      <c r="D33" s="6"/>
      <c r="E33" s="16" t="s">
        <v>89</v>
      </c>
      <c r="F33" s="35">
        <v>76.424400000000006</v>
      </c>
      <c r="G33" s="21">
        <f>VLOOKUP(A33,'CT Wage Index'!$A$7:$G$35,7,FALSE)</f>
        <v>1.2575000000000001</v>
      </c>
      <c r="H33" s="26">
        <f t="shared" si="0"/>
        <v>88.231969800000002</v>
      </c>
      <c r="I33" s="25"/>
      <c r="J33" s="25"/>
      <c r="K33" s="25"/>
    </row>
    <row r="34" spans="1:11">
      <c r="A34" s="10" t="s">
        <v>91</v>
      </c>
      <c r="B34" s="6" t="s">
        <v>90</v>
      </c>
      <c r="C34" s="6"/>
      <c r="D34" s="6"/>
      <c r="E34" s="16" t="s">
        <v>92</v>
      </c>
      <c r="F34" s="35">
        <v>71.760000000000005</v>
      </c>
      <c r="G34" s="21">
        <f>+G23</f>
        <v>1.2575000000000001</v>
      </c>
      <c r="H34" s="26">
        <f t="shared" si="0"/>
        <v>82.846920000000011</v>
      </c>
      <c r="I34" s="25"/>
      <c r="J34" s="25"/>
      <c r="K34" s="25"/>
    </row>
    <row r="35" spans="1:11">
      <c r="A35" s="8" t="s">
        <v>94</v>
      </c>
      <c r="B35" s="7" t="s">
        <v>93</v>
      </c>
      <c r="C35" s="7"/>
      <c r="D35" s="7"/>
      <c r="E35" s="17" t="s">
        <v>95</v>
      </c>
      <c r="F35" s="36">
        <v>71.760000000000005</v>
      </c>
      <c r="G35" s="20">
        <f>+G25</f>
        <v>1.2575000000000001</v>
      </c>
      <c r="H35" s="27">
        <f t="shared" si="0"/>
        <v>82.846920000000011</v>
      </c>
      <c r="I35" s="25"/>
      <c r="J35" s="25"/>
      <c r="K35" s="25"/>
    </row>
    <row r="36" spans="1:11">
      <c r="A36" s="10" t="s">
        <v>97</v>
      </c>
      <c r="B36" s="6" t="s">
        <v>96</v>
      </c>
      <c r="C36" s="6"/>
      <c r="D36" s="6"/>
      <c r="E36" s="16" t="s">
        <v>98</v>
      </c>
      <c r="F36" s="35">
        <v>71.760000000000005</v>
      </c>
      <c r="G36" s="21">
        <f>+G35</f>
        <v>1.2575000000000001</v>
      </c>
      <c r="H36" s="26">
        <f t="shared" si="0"/>
        <v>82.846920000000011</v>
      </c>
      <c r="I36" s="25"/>
      <c r="J36" s="25"/>
      <c r="K36" s="25"/>
    </row>
    <row r="37" spans="1:11">
      <c r="A37" s="10" t="s">
        <v>100</v>
      </c>
      <c r="B37" s="6" t="s">
        <v>99</v>
      </c>
      <c r="C37" s="6"/>
      <c r="D37" s="6"/>
      <c r="E37" s="16" t="s">
        <v>101</v>
      </c>
      <c r="F37" s="35">
        <v>82.25</v>
      </c>
      <c r="G37" s="21">
        <f>VLOOKUP(A37,'CT Wage Index'!$A$7:$G$40,7,FALSE)</f>
        <v>1.2575000000000001</v>
      </c>
      <c r="H37" s="26">
        <f>(F37*0.6*G37)+(F37*0.4)</f>
        <v>94.957625000000007</v>
      </c>
    </row>
    <row r="38" spans="1:11">
      <c r="A38" s="8" t="s">
        <v>103</v>
      </c>
      <c r="B38" s="7" t="s">
        <v>102</v>
      </c>
      <c r="C38" s="7"/>
      <c r="D38" s="7"/>
      <c r="E38" s="17" t="s">
        <v>104</v>
      </c>
      <c r="F38" s="36">
        <v>71.760000000000005</v>
      </c>
      <c r="G38" s="20">
        <f>+G36</f>
        <v>1.2575000000000001</v>
      </c>
      <c r="H38" s="27">
        <f>(F38*0.6*G38)+(F38*0.4)</f>
        <v>82.846920000000011</v>
      </c>
    </row>
    <row r="39" spans="1:11" ht="7.5" customHeight="1">
      <c r="A39" s="9"/>
      <c r="B39" s="9"/>
      <c r="C39" s="9"/>
      <c r="D39" s="9"/>
      <c r="E39" s="9"/>
      <c r="H39" s="14"/>
    </row>
    <row r="40" spans="1:11">
      <c r="A40" s="9"/>
      <c r="B40" s="9"/>
      <c r="C40" s="9"/>
      <c r="D40" s="9"/>
      <c r="E40" s="9"/>
    </row>
    <row r="41" spans="1:11" s="72" customFormat="1">
      <c r="A41" s="84"/>
      <c r="B41" s="84"/>
      <c r="C41" s="84"/>
    </row>
    <row r="42" spans="1:11">
      <c r="A42" s="9"/>
      <c r="B42" s="9"/>
      <c r="C42" s="9"/>
    </row>
    <row r="43" spans="1:11">
      <c r="A43" s="9"/>
      <c r="B43" s="9"/>
      <c r="C43" s="9"/>
    </row>
    <row r="44" spans="1:11">
      <c r="A44" s="9"/>
      <c r="B44" s="9"/>
      <c r="C44" s="9"/>
      <c r="D44" s="9"/>
      <c r="E44" s="9"/>
    </row>
  </sheetData>
  <pageMargins left="0.7" right="0.7" top="0.75" bottom="0.75" header="0.3" footer="0.3"/>
  <pageSetup scale="66" orientation="portrait" r:id="rId1"/>
  <headerFooter>
    <oddHeader>&amp;RPage &amp;P of &amp;N</oddHeader>
    <oddFooter>&amp;C&amp;F [&amp;A]&amp;R&amp;D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/>
  </sheetViews>
  <sheetFormatPr defaultRowHeight="15"/>
  <cols>
    <col min="1" max="1" width="10" style="25" customWidth="1"/>
    <col min="2" max="2" width="10.5703125" style="25" customWidth="1"/>
    <col min="3" max="3" width="22.140625" style="25" customWidth="1"/>
    <col min="4" max="4" width="19.140625" style="25" bestFit="1" customWidth="1"/>
    <col min="5" max="5" width="11.140625" style="25" customWidth="1"/>
    <col min="6" max="6" width="29.5703125" style="25" customWidth="1"/>
    <col min="7" max="7" width="8" style="25" bestFit="1" customWidth="1"/>
    <col min="8" max="16384" width="9.140625" style="25"/>
  </cols>
  <sheetData>
    <row r="1" spans="1:8" ht="18">
      <c r="A1" s="13" t="s">
        <v>105</v>
      </c>
      <c r="G1" s="37"/>
    </row>
    <row r="2" spans="1:8" ht="15.75">
      <c r="A2" s="31" t="s">
        <v>159</v>
      </c>
      <c r="E2" s="25" t="s">
        <v>145</v>
      </c>
      <c r="F2" s="72" t="s">
        <v>145</v>
      </c>
      <c r="G2" s="72"/>
    </row>
    <row r="3" spans="1:8" ht="15.75">
      <c r="A3" s="31" t="s">
        <v>225</v>
      </c>
      <c r="F3" s="25" t="s">
        <v>145</v>
      </c>
    </row>
    <row r="4" spans="1:8">
      <c r="G4"/>
    </row>
    <row r="5" spans="1:8" ht="43.9" customHeight="1">
      <c r="A5" s="38" t="s">
        <v>1</v>
      </c>
      <c r="B5" s="39" t="s">
        <v>0</v>
      </c>
      <c r="C5" s="39" t="s">
        <v>160</v>
      </c>
      <c r="D5" s="39" t="s">
        <v>161</v>
      </c>
      <c r="E5" s="40" t="s">
        <v>226</v>
      </c>
      <c r="F5" s="40" t="s">
        <v>127</v>
      </c>
      <c r="G5" s="40" t="s">
        <v>110</v>
      </c>
    </row>
    <row r="6" spans="1:8" s="44" customFormat="1">
      <c r="A6" s="41" t="s">
        <v>3</v>
      </c>
      <c r="B6" s="42" t="s">
        <v>4</v>
      </c>
      <c r="C6" s="42" t="s">
        <v>5</v>
      </c>
      <c r="D6" s="42" t="s">
        <v>6</v>
      </c>
      <c r="E6" s="43" t="s">
        <v>7</v>
      </c>
      <c r="F6" s="43" t="s">
        <v>162</v>
      </c>
      <c r="G6" s="43" t="s">
        <v>108</v>
      </c>
    </row>
    <row r="7" spans="1:8">
      <c r="A7" s="71" t="s">
        <v>163</v>
      </c>
      <c r="B7" s="57">
        <v>4041612</v>
      </c>
      <c r="C7" s="57" t="s">
        <v>164</v>
      </c>
      <c r="D7" s="57" t="s">
        <v>122</v>
      </c>
      <c r="E7" s="69" t="s">
        <v>123</v>
      </c>
      <c r="F7" s="57" t="s">
        <v>155</v>
      </c>
      <c r="G7" s="68">
        <v>1.2575000000000001</v>
      </c>
    </row>
    <row r="8" spans="1:8">
      <c r="A8" s="45" t="s">
        <v>9</v>
      </c>
      <c r="B8" s="14">
        <v>4041620</v>
      </c>
      <c r="C8" s="14" t="s">
        <v>129</v>
      </c>
      <c r="D8" s="14" t="s">
        <v>119</v>
      </c>
      <c r="E8" s="47" t="s">
        <v>120</v>
      </c>
      <c r="F8" s="14" t="s">
        <v>156</v>
      </c>
      <c r="G8" s="67">
        <v>1.2575000000000001</v>
      </c>
    </row>
    <row r="9" spans="1:8">
      <c r="A9" s="45" t="s">
        <v>12</v>
      </c>
      <c r="B9" s="14">
        <v>4041638</v>
      </c>
      <c r="C9" s="14" t="s">
        <v>13</v>
      </c>
      <c r="D9" s="14" t="s">
        <v>115</v>
      </c>
      <c r="E9" s="47" t="s">
        <v>116</v>
      </c>
      <c r="F9" s="66" t="s">
        <v>154</v>
      </c>
      <c r="G9" s="67">
        <v>1.2575000000000001</v>
      </c>
    </row>
    <row r="10" spans="1:8">
      <c r="A10" s="45" t="s">
        <v>15</v>
      </c>
      <c r="B10" s="14">
        <v>8074565</v>
      </c>
      <c r="C10" s="14" t="s">
        <v>130</v>
      </c>
      <c r="D10" s="14" t="s">
        <v>113</v>
      </c>
      <c r="E10" s="48" t="s">
        <v>114</v>
      </c>
      <c r="F10" s="14" t="s">
        <v>158</v>
      </c>
      <c r="G10" s="67">
        <v>1.2575000000000001</v>
      </c>
    </row>
    <row r="11" spans="1:8">
      <c r="A11" s="49" t="s">
        <v>17</v>
      </c>
      <c r="B11" s="32">
        <v>8069223</v>
      </c>
      <c r="C11" s="32" t="s">
        <v>18</v>
      </c>
      <c r="D11" s="32" t="s">
        <v>122</v>
      </c>
      <c r="E11" s="50" t="s">
        <v>123</v>
      </c>
      <c r="F11" s="32" t="s">
        <v>155</v>
      </c>
      <c r="G11" s="65">
        <v>1.2575000000000001</v>
      </c>
    </row>
    <row r="12" spans="1:8">
      <c r="A12" s="45" t="s">
        <v>20</v>
      </c>
      <c r="B12" s="14">
        <v>4041661</v>
      </c>
      <c r="C12" s="14" t="s">
        <v>21</v>
      </c>
      <c r="D12" s="14" t="s">
        <v>117</v>
      </c>
      <c r="E12" s="47" t="s">
        <v>118</v>
      </c>
      <c r="F12" s="14" t="s">
        <v>157</v>
      </c>
      <c r="G12" s="67">
        <v>1.266</v>
      </c>
    </row>
    <row r="13" spans="1:8">
      <c r="A13" s="45" t="s">
        <v>23</v>
      </c>
      <c r="B13" s="14">
        <v>4041679</v>
      </c>
      <c r="C13" s="14" t="s">
        <v>131</v>
      </c>
      <c r="D13" s="14" t="s">
        <v>126</v>
      </c>
      <c r="E13" s="47" t="s">
        <v>124</v>
      </c>
      <c r="F13" s="14" t="s">
        <v>128</v>
      </c>
      <c r="G13" s="67">
        <v>1.2575000000000001</v>
      </c>
    </row>
    <row r="14" spans="1:8">
      <c r="A14" s="45" t="s">
        <v>27</v>
      </c>
      <c r="B14" s="14">
        <v>4041687</v>
      </c>
      <c r="C14" s="14" t="s">
        <v>28</v>
      </c>
      <c r="D14" s="14" t="s">
        <v>121</v>
      </c>
      <c r="E14" s="47" t="s">
        <v>120</v>
      </c>
      <c r="F14" s="14" t="s">
        <v>156</v>
      </c>
      <c r="G14" s="67">
        <v>1.2575000000000001</v>
      </c>
      <c r="H14" s="72"/>
    </row>
    <row r="15" spans="1:8">
      <c r="A15" s="45" t="s">
        <v>30</v>
      </c>
      <c r="B15" s="14">
        <v>4041703</v>
      </c>
      <c r="C15" s="14" t="s">
        <v>132</v>
      </c>
      <c r="D15" s="14" t="s">
        <v>117</v>
      </c>
      <c r="E15" s="47" t="s">
        <v>118</v>
      </c>
      <c r="F15" s="14" t="s">
        <v>157</v>
      </c>
      <c r="G15" s="67">
        <v>1.266</v>
      </c>
      <c r="H15" s="72"/>
    </row>
    <row r="16" spans="1:8">
      <c r="A16" s="49" t="s">
        <v>33</v>
      </c>
      <c r="B16" s="32">
        <v>4041711</v>
      </c>
      <c r="C16" s="32" t="s">
        <v>133</v>
      </c>
      <c r="D16" s="32" t="s">
        <v>113</v>
      </c>
      <c r="E16" s="51" t="s">
        <v>114</v>
      </c>
      <c r="F16" s="32" t="s">
        <v>158</v>
      </c>
      <c r="G16" s="65">
        <v>1.2575000000000001</v>
      </c>
      <c r="H16" s="72"/>
    </row>
    <row r="17" spans="1:8">
      <c r="A17" s="45" t="s">
        <v>35</v>
      </c>
      <c r="B17" s="14">
        <v>8069220</v>
      </c>
      <c r="C17" s="14" t="s">
        <v>134</v>
      </c>
      <c r="D17" s="14" t="s">
        <v>121</v>
      </c>
      <c r="E17" s="47" t="s">
        <v>120</v>
      </c>
      <c r="F17" s="14" t="s">
        <v>156</v>
      </c>
      <c r="G17" s="67">
        <v>1.2575000000000001</v>
      </c>
      <c r="H17" s="72"/>
    </row>
    <row r="18" spans="1:8">
      <c r="A18" s="45" t="s">
        <v>37</v>
      </c>
      <c r="B18" s="129">
        <v>8055717</v>
      </c>
      <c r="C18" s="14" t="s">
        <v>135</v>
      </c>
      <c r="D18" s="14" t="s">
        <v>113</v>
      </c>
      <c r="E18" s="48" t="s">
        <v>114</v>
      </c>
      <c r="F18" s="14" t="s">
        <v>158</v>
      </c>
      <c r="G18" s="67">
        <v>1.2575000000000001</v>
      </c>
      <c r="H18" s="72"/>
    </row>
    <row r="19" spans="1:8">
      <c r="A19" s="45" t="s">
        <v>39</v>
      </c>
      <c r="B19" s="14">
        <v>4041760</v>
      </c>
      <c r="C19" s="14" t="s">
        <v>165</v>
      </c>
      <c r="D19" s="14" t="s">
        <v>122</v>
      </c>
      <c r="E19" s="46" t="s">
        <v>123</v>
      </c>
      <c r="F19" s="14" t="s">
        <v>155</v>
      </c>
      <c r="G19" s="67">
        <v>1.2575000000000001</v>
      </c>
    </row>
    <row r="20" spans="1:8">
      <c r="A20" s="45" t="s">
        <v>41</v>
      </c>
      <c r="B20" s="14">
        <v>4041778</v>
      </c>
      <c r="C20" s="14" t="s">
        <v>42</v>
      </c>
      <c r="D20" s="14" t="s">
        <v>122</v>
      </c>
      <c r="E20" s="46" t="s">
        <v>123</v>
      </c>
      <c r="F20" s="14" t="s">
        <v>155</v>
      </c>
      <c r="G20" s="67">
        <v>1.2575000000000001</v>
      </c>
    </row>
    <row r="21" spans="1:8">
      <c r="A21" s="49" t="s">
        <v>44</v>
      </c>
      <c r="B21" s="32">
        <v>4041786</v>
      </c>
      <c r="C21" s="32" t="s">
        <v>45</v>
      </c>
      <c r="D21" s="32" t="s">
        <v>117</v>
      </c>
      <c r="E21" s="52" t="s">
        <v>118</v>
      </c>
      <c r="F21" s="32" t="s">
        <v>157</v>
      </c>
      <c r="G21" s="65">
        <v>1.266</v>
      </c>
    </row>
    <row r="22" spans="1:8">
      <c r="A22" s="45" t="s">
        <v>47</v>
      </c>
      <c r="B22" s="14">
        <v>4041794</v>
      </c>
      <c r="C22" s="14" t="s">
        <v>136</v>
      </c>
      <c r="D22" s="14" t="s">
        <v>122</v>
      </c>
      <c r="E22" s="46" t="s">
        <v>123</v>
      </c>
      <c r="F22" s="14" t="s">
        <v>155</v>
      </c>
      <c r="G22" s="67">
        <v>1.2575000000000001</v>
      </c>
    </row>
    <row r="23" spans="1:8">
      <c r="A23" s="45" t="s">
        <v>50</v>
      </c>
      <c r="B23" s="14">
        <v>4041810</v>
      </c>
      <c r="C23" s="14" t="s">
        <v>51</v>
      </c>
      <c r="D23" s="14" t="s">
        <v>125</v>
      </c>
      <c r="E23" s="47" t="s">
        <v>120</v>
      </c>
      <c r="F23" s="14" t="s">
        <v>156</v>
      </c>
      <c r="G23" s="67">
        <v>1.2575000000000001</v>
      </c>
    </row>
    <row r="24" spans="1:8">
      <c r="A24" s="45" t="s">
        <v>53</v>
      </c>
      <c r="B24" s="14">
        <v>4041828</v>
      </c>
      <c r="C24" s="14" t="s">
        <v>137</v>
      </c>
      <c r="D24" s="14" t="s">
        <v>115</v>
      </c>
      <c r="E24" s="47" t="s">
        <v>116</v>
      </c>
      <c r="F24" s="66" t="s">
        <v>154</v>
      </c>
      <c r="G24" s="67">
        <v>1.2575000000000001</v>
      </c>
    </row>
    <row r="25" spans="1:8">
      <c r="A25" s="45" t="s">
        <v>56</v>
      </c>
      <c r="B25" s="14">
        <v>4041836</v>
      </c>
      <c r="C25" s="14" t="s">
        <v>138</v>
      </c>
      <c r="D25" s="14" t="s">
        <v>122</v>
      </c>
      <c r="E25" s="46" t="s">
        <v>123</v>
      </c>
      <c r="F25" s="14" t="s">
        <v>155</v>
      </c>
      <c r="G25" s="67">
        <v>1.2575000000000001</v>
      </c>
    </row>
    <row r="26" spans="1:8">
      <c r="A26" s="49" t="s">
        <v>59</v>
      </c>
      <c r="B26" s="32">
        <v>4041851</v>
      </c>
      <c r="C26" s="32" t="s">
        <v>139</v>
      </c>
      <c r="D26" s="32" t="s">
        <v>126</v>
      </c>
      <c r="E26" s="52" t="s">
        <v>124</v>
      </c>
      <c r="F26" s="32" t="s">
        <v>128</v>
      </c>
      <c r="G26" s="65">
        <v>1.2575000000000001</v>
      </c>
    </row>
    <row r="27" spans="1:8">
      <c r="A27" s="45" t="s">
        <v>62</v>
      </c>
      <c r="B27" s="14">
        <v>4041869</v>
      </c>
      <c r="C27" s="14" t="s">
        <v>63</v>
      </c>
      <c r="D27" s="14" t="s">
        <v>119</v>
      </c>
      <c r="E27" s="47" t="s">
        <v>120</v>
      </c>
      <c r="F27" s="14" t="s">
        <v>156</v>
      </c>
      <c r="G27" s="67">
        <v>1.2575000000000001</v>
      </c>
    </row>
    <row r="28" spans="1:8">
      <c r="A28" s="45" t="s">
        <v>65</v>
      </c>
      <c r="B28" s="14">
        <v>8069213</v>
      </c>
      <c r="C28" s="14" t="s">
        <v>66</v>
      </c>
      <c r="D28" s="14" t="s">
        <v>119</v>
      </c>
      <c r="E28" s="47" t="s">
        <v>120</v>
      </c>
      <c r="F28" s="14" t="s">
        <v>156</v>
      </c>
      <c r="G28" s="67">
        <v>1.2575000000000001</v>
      </c>
    </row>
    <row r="29" spans="1:8">
      <c r="A29" s="45" t="s">
        <v>68</v>
      </c>
      <c r="B29" s="14">
        <v>4041893</v>
      </c>
      <c r="C29" s="14" t="s">
        <v>166</v>
      </c>
      <c r="D29" s="14" t="s">
        <v>117</v>
      </c>
      <c r="E29" s="47" t="s">
        <v>118</v>
      </c>
      <c r="F29" s="14" t="s">
        <v>157</v>
      </c>
      <c r="G29" s="67">
        <v>1.266</v>
      </c>
    </row>
    <row r="30" spans="1:8">
      <c r="A30" s="45" t="s">
        <v>71</v>
      </c>
      <c r="B30" s="14">
        <v>4041901</v>
      </c>
      <c r="C30" s="14" t="s">
        <v>140</v>
      </c>
      <c r="D30" s="14" t="s">
        <v>119</v>
      </c>
      <c r="E30" s="47" t="s">
        <v>120</v>
      </c>
      <c r="F30" s="14" t="s">
        <v>156</v>
      </c>
      <c r="G30" s="67">
        <v>1.2575000000000001</v>
      </c>
    </row>
    <row r="31" spans="1:8">
      <c r="A31" s="49" t="s">
        <v>74</v>
      </c>
      <c r="B31" s="32">
        <v>4041927</v>
      </c>
      <c r="C31" s="32" t="s">
        <v>75</v>
      </c>
      <c r="D31" s="32" t="s">
        <v>122</v>
      </c>
      <c r="E31" s="50" t="s">
        <v>123</v>
      </c>
      <c r="F31" s="32" t="s">
        <v>155</v>
      </c>
      <c r="G31" s="65">
        <v>1.2575000000000001</v>
      </c>
    </row>
    <row r="32" spans="1:8">
      <c r="A32" s="71" t="s">
        <v>77</v>
      </c>
      <c r="B32" s="57">
        <v>4041935</v>
      </c>
      <c r="C32" s="57" t="s">
        <v>141</v>
      </c>
      <c r="D32" s="57" t="s">
        <v>117</v>
      </c>
      <c r="E32" s="70" t="s">
        <v>118</v>
      </c>
      <c r="F32" s="57" t="s">
        <v>157</v>
      </c>
      <c r="G32" s="68">
        <v>1.266</v>
      </c>
    </row>
    <row r="33" spans="1:7">
      <c r="A33" s="45" t="s">
        <v>80</v>
      </c>
      <c r="B33" s="14">
        <v>4041943</v>
      </c>
      <c r="C33" s="14" t="s">
        <v>142</v>
      </c>
      <c r="D33" s="14" t="s">
        <v>117</v>
      </c>
      <c r="E33" s="47" t="s">
        <v>118</v>
      </c>
      <c r="F33" s="14" t="s">
        <v>157</v>
      </c>
      <c r="G33" s="67">
        <v>1.266</v>
      </c>
    </row>
    <row r="34" spans="1:7">
      <c r="A34" s="45" t="s">
        <v>83</v>
      </c>
      <c r="B34" s="14">
        <v>4041950</v>
      </c>
      <c r="C34" s="14" t="s">
        <v>143</v>
      </c>
      <c r="D34" s="14" t="s">
        <v>119</v>
      </c>
      <c r="E34" s="46" t="s">
        <v>120</v>
      </c>
      <c r="F34" s="14" t="s">
        <v>156</v>
      </c>
      <c r="G34" s="67">
        <v>1.2575000000000001</v>
      </c>
    </row>
    <row r="35" spans="1:7">
      <c r="A35" s="49" t="s">
        <v>88</v>
      </c>
      <c r="B35" s="32">
        <v>4041968</v>
      </c>
      <c r="C35" s="32" t="s">
        <v>144</v>
      </c>
      <c r="D35" s="32" t="s">
        <v>119</v>
      </c>
      <c r="E35" s="52" t="s">
        <v>120</v>
      </c>
      <c r="F35" s="32" t="s">
        <v>156</v>
      </c>
      <c r="G35" s="65">
        <v>1.2575000000000001</v>
      </c>
    </row>
    <row r="36" spans="1:7" s="72" customFormat="1">
      <c r="A36" s="45" t="s">
        <v>91</v>
      </c>
      <c r="B36" s="14">
        <v>4025284</v>
      </c>
      <c r="C36" s="14" t="s">
        <v>92</v>
      </c>
      <c r="D36" s="14" t="s">
        <v>122</v>
      </c>
      <c r="E36" s="47" t="s">
        <v>123</v>
      </c>
      <c r="F36" s="14" t="s">
        <v>167</v>
      </c>
      <c r="G36" s="67">
        <v>1.2575000000000001</v>
      </c>
    </row>
    <row r="37" spans="1:7" s="72" customFormat="1">
      <c r="A37" s="45" t="s">
        <v>94</v>
      </c>
      <c r="B37" s="14">
        <v>4025326</v>
      </c>
      <c r="C37" s="14" t="s">
        <v>95</v>
      </c>
      <c r="D37" s="14" t="s">
        <v>119</v>
      </c>
      <c r="E37" s="47" t="s">
        <v>120</v>
      </c>
      <c r="F37" s="14" t="s">
        <v>168</v>
      </c>
      <c r="G37" s="67">
        <v>1.2575000000000001</v>
      </c>
    </row>
    <row r="38" spans="1:7" s="72" customFormat="1">
      <c r="A38" s="45" t="s">
        <v>97</v>
      </c>
      <c r="B38" s="14">
        <v>4147725</v>
      </c>
      <c r="C38" s="14" t="s">
        <v>98</v>
      </c>
      <c r="D38" s="14" t="s">
        <v>119</v>
      </c>
      <c r="E38" s="46" t="s">
        <v>120</v>
      </c>
      <c r="F38" s="14" t="s">
        <v>168</v>
      </c>
      <c r="G38" s="67">
        <v>1.2575000000000001</v>
      </c>
    </row>
    <row r="39" spans="1:7" s="72" customFormat="1">
      <c r="A39" s="45" t="s">
        <v>100</v>
      </c>
      <c r="B39" s="14">
        <v>4159978</v>
      </c>
      <c r="C39" s="14" t="s">
        <v>101</v>
      </c>
      <c r="D39" s="14" t="s">
        <v>119</v>
      </c>
      <c r="E39" s="47" t="s">
        <v>120</v>
      </c>
      <c r="F39" s="14" t="s">
        <v>168</v>
      </c>
      <c r="G39" s="67">
        <v>1.2575000000000001</v>
      </c>
    </row>
    <row r="40" spans="1:7" s="72" customFormat="1">
      <c r="A40" s="49" t="s">
        <v>103</v>
      </c>
      <c r="B40" s="32">
        <v>4025276</v>
      </c>
      <c r="C40" s="32" t="s">
        <v>104</v>
      </c>
      <c r="D40" s="32" t="s">
        <v>121</v>
      </c>
      <c r="E40" s="52" t="s">
        <v>120</v>
      </c>
      <c r="F40" s="32" t="s">
        <v>168</v>
      </c>
      <c r="G40" s="65">
        <v>1.2575000000000001</v>
      </c>
    </row>
    <row r="41" spans="1:7">
      <c r="C41" s="33"/>
      <c r="G41" s="53"/>
    </row>
    <row r="42" spans="1:7">
      <c r="C42" s="33"/>
      <c r="G42" s="53"/>
    </row>
    <row r="43" spans="1:7">
      <c r="C43" s="33"/>
      <c r="G43" s="53"/>
    </row>
    <row r="44" spans="1:7">
      <c r="C44" s="33"/>
      <c r="G44" s="53"/>
    </row>
  </sheetData>
  <pageMargins left="0.2" right="0.2" top="0.75" bottom="0.75" header="0.3" footer="0.3"/>
  <pageSetup scale="74" fitToWidth="2" orientation="landscape" r:id="rId1"/>
  <headerFooter>
    <oddFooter>&amp;L&amp;Z&amp;F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85" zoomScaleNormal="85" workbookViewId="0">
      <selection activeCell="A3" sqref="A3"/>
    </sheetView>
  </sheetViews>
  <sheetFormatPr defaultRowHeight="15"/>
  <cols>
    <col min="1" max="1" width="11.5703125" style="72" customWidth="1"/>
    <col min="2" max="2" width="35.140625" style="72" bestFit="1" customWidth="1"/>
    <col min="3" max="4" width="12" style="72" customWidth="1"/>
    <col min="5" max="5" width="14.28515625" style="72" bestFit="1" customWidth="1"/>
    <col min="6" max="6" width="16" style="72" bestFit="1" customWidth="1"/>
    <col min="7" max="7" width="14.28515625" style="72" customWidth="1"/>
    <col min="8" max="8" width="9.140625" style="72"/>
    <col min="9" max="10" width="14.28515625" style="72" hidden="1" customWidth="1"/>
    <col min="11" max="12" width="0" style="72" hidden="1" customWidth="1"/>
    <col min="13" max="16384" width="9.140625" style="72"/>
  </cols>
  <sheetData>
    <row r="1" spans="1:12" ht="20.25">
      <c r="A1" s="75" t="s">
        <v>169</v>
      </c>
      <c r="B1" s="78"/>
      <c r="C1" s="78"/>
      <c r="D1" s="78"/>
      <c r="E1" s="78"/>
      <c r="F1" s="78"/>
      <c r="G1" s="78"/>
      <c r="H1" s="78"/>
      <c r="I1" s="78"/>
    </row>
    <row r="2" spans="1:12" ht="18">
      <c r="A2" s="76" t="s">
        <v>170</v>
      </c>
      <c r="B2" s="78"/>
      <c r="C2" s="78"/>
      <c r="D2" s="78"/>
      <c r="E2" s="78"/>
      <c r="F2" s="78"/>
      <c r="G2" s="78"/>
      <c r="H2" s="78"/>
      <c r="I2" s="78"/>
    </row>
    <row r="3" spans="1:12" ht="18">
      <c r="A3" s="76" t="s">
        <v>227</v>
      </c>
      <c r="B3" s="78"/>
      <c r="C3" s="78"/>
      <c r="D3" s="78"/>
      <c r="E3" s="78"/>
      <c r="F3" s="78"/>
      <c r="G3" s="78"/>
      <c r="H3" s="78"/>
      <c r="I3" s="78"/>
    </row>
    <row r="4" spans="1:12">
      <c r="A4" s="77" t="s">
        <v>171</v>
      </c>
      <c r="B4" s="84"/>
      <c r="C4" s="84"/>
      <c r="D4" s="84"/>
      <c r="E4" s="84"/>
      <c r="F4" s="84"/>
      <c r="G4" s="84"/>
      <c r="H4" s="78"/>
      <c r="I4" s="78"/>
    </row>
    <row r="5" spans="1:12">
      <c r="A5" s="84"/>
      <c r="B5" s="84"/>
      <c r="C5" s="84"/>
      <c r="D5" s="84"/>
      <c r="E5" s="84"/>
      <c r="F5" s="84"/>
      <c r="G5" s="84"/>
      <c r="H5" s="78"/>
      <c r="I5" s="78"/>
    </row>
    <row r="6" spans="1:12" ht="38.25" customHeight="1">
      <c r="A6" s="80" t="s">
        <v>172</v>
      </c>
      <c r="B6" s="81" t="s">
        <v>173</v>
      </c>
      <c r="C6" s="81" t="s">
        <v>174</v>
      </c>
      <c r="D6" s="81" t="s">
        <v>175</v>
      </c>
      <c r="E6" s="81" t="s">
        <v>176</v>
      </c>
      <c r="F6" s="81" t="s">
        <v>177</v>
      </c>
      <c r="G6" s="82" t="s">
        <v>178</v>
      </c>
      <c r="H6" s="78"/>
      <c r="I6" s="78"/>
    </row>
    <row r="7" spans="1:12" s="73" customFormat="1">
      <c r="A7" s="98" t="s">
        <v>3</v>
      </c>
      <c r="B7" s="98" t="s">
        <v>4</v>
      </c>
      <c r="C7" s="98" t="s">
        <v>5</v>
      </c>
      <c r="D7" s="98" t="s">
        <v>6</v>
      </c>
      <c r="E7" s="115" t="s">
        <v>7</v>
      </c>
      <c r="F7" s="115" t="s">
        <v>162</v>
      </c>
      <c r="G7" s="98" t="s">
        <v>179</v>
      </c>
      <c r="H7" s="89"/>
      <c r="K7" s="64">
        <v>42736</v>
      </c>
    </row>
    <row r="8" spans="1:12">
      <c r="A8" s="95" t="s">
        <v>9</v>
      </c>
      <c r="B8" s="96" t="str">
        <f>VLOOKUP($A8,OP_Charges!$A$8:$N$35,2,FALSE)</f>
        <v>Saint Francis Hospital</v>
      </c>
      <c r="C8" s="97">
        <f>VLOOKUP($A8,OP_Charges!$A$8:$N$35,3,FALSE)</f>
        <v>42644</v>
      </c>
      <c r="D8" s="97">
        <f>VLOOKUP($A8,OP_Charges!$A$8:$N$35,4,FALSE)</f>
        <v>43008</v>
      </c>
      <c r="E8" s="87">
        <f>VLOOKUP($A8,OP_Cost!$A$8:$N$39,14,FALSE)</f>
        <v>60707026</v>
      </c>
      <c r="F8" s="87">
        <f>VLOOKUP($A8,OP_Charges!$A$8:$N$39,14,FALSE)</f>
        <v>257653433</v>
      </c>
      <c r="G8" s="117">
        <f t="shared" ref="G8:G39" si="0">IF(F8= 0,0,E8/F8)</f>
        <v>0.23561504806341937</v>
      </c>
      <c r="H8" s="78"/>
      <c r="I8" s="58">
        <v>49166192</v>
      </c>
      <c r="J8" s="55">
        <v>198513034</v>
      </c>
      <c r="K8" s="54">
        <v>0.2476723619064731</v>
      </c>
      <c r="L8" s="56">
        <f>G8-K8</f>
        <v>-1.2057313843053724E-2</v>
      </c>
    </row>
    <row r="9" spans="1:12">
      <c r="A9" s="93" t="s">
        <v>12</v>
      </c>
      <c r="B9" s="83" t="str">
        <f>VLOOKUP($A9,OP_Charges!$A$8:$N$35,2,FALSE)</f>
        <v>Day Kimball Hospital</v>
      </c>
      <c r="C9" s="85">
        <f>VLOOKUP($A9,OP_Charges!$A$8:$N$35,3,FALSE)</f>
        <v>42644</v>
      </c>
      <c r="D9" s="85">
        <f>VLOOKUP($A9,OP_Charges!$A$8:$N$35,4,FALSE)</f>
        <v>43008</v>
      </c>
      <c r="E9" s="87">
        <f>VLOOKUP($A9,OP_Cost!$A$8:$N$39,14,FALSE)</f>
        <v>15794216</v>
      </c>
      <c r="F9" s="87">
        <f>VLOOKUP($A9,OP_Charges!$A$8:$N$39,14,FALSE)</f>
        <v>45113799</v>
      </c>
      <c r="G9" s="118">
        <f t="shared" si="0"/>
        <v>0.35009722856636394</v>
      </c>
      <c r="H9" s="78"/>
      <c r="I9" s="58">
        <v>12051687</v>
      </c>
      <c r="J9" s="55">
        <v>37120254</v>
      </c>
      <c r="K9" s="54">
        <v>0.32466607044229817</v>
      </c>
      <c r="L9" s="56">
        <f t="shared" ref="L9:L39" si="1">G9-K9</f>
        <v>2.5431158124065767E-2</v>
      </c>
    </row>
    <row r="10" spans="1:12">
      <c r="A10" s="93" t="s">
        <v>15</v>
      </c>
      <c r="B10" s="83" t="str">
        <f>VLOOKUP($A10,OP_Charges!$A$8:$N$35,2,FALSE)</f>
        <v>Sharon Hospital</v>
      </c>
      <c r="C10" s="85">
        <f>VLOOKUP($A10,OP_Charges!$A$8:$N$35,3,FALSE)</f>
        <v>42644</v>
      </c>
      <c r="D10" s="85">
        <f>VLOOKUP($A10,OP_Charges!$A$8:$N$35,4,FALSE)</f>
        <v>42947</v>
      </c>
      <c r="E10" s="87">
        <f>VLOOKUP($A10,OP_Cost!$A$8:$N$39,14,FALSE)</f>
        <v>6284902</v>
      </c>
      <c r="F10" s="87">
        <f>VLOOKUP($A10,OP_Charges!$A$8:$N$39,14,FALSE)</f>
        <v>24428229</v>
      </c>
      <c r="G10" s="118">
        <f t="shared" si="0"/>
        <v>0.25728029649631989</v>
      </c>
      <c r="H10" s="78"/>
      <c r="I10" s="58">
        <v>6530964</v>
      </c>
      <c r="J10" s="55">
        <v>26047440</v>
      </c>
      <c r="K10" s="54">
        <v>0.25073343100128076</v>
      </c>
      <c r="L10" s="56">
        <f t="shared" si="1"/>
        <v>6.5468654950391336E-3</v>
      </c>
    </row>
    <row r="11" spans="1:12" s="73" customFormat="1">
      <c r="A11" s="63" t="s">
        <v>17</v>
      </c>
      <c r="B11" s="114" t="str">
        <f>VLOOKUP($A11,OP_Charges!$A$8:$N$35,2,FALSE)</f>
        <v>Waterbury Hospital</v>
      </c>
      <c r="C11" s="62">
        <f>VLOOKUP($A11,OP_Charges!$A$8:$N$35,3,FALSE)</f>
        <v>42736</v>
      </c>
      <c r="D11" s="62">
        <f>VLOOKUP($A11,OP_Charges!$A$8:$N$35,4,FALSE)</f>
        <v>43100</v>
      </c>
      <c r="E11" s="61">
        <f>VLOOKUP($A11,OP_Cost!$A$8:$N$39,14,FALSE)</f>
        <v>14656892</v>
      </c>
      <c r="F11" s="61">
        <f>VLOOKUP($A11,OP_Charges!$A$8:$N$39,14,FALSE)</f>
        <v>101877292</v>
      </c>
      <c r="G11" s="60">
        <f t="shared" si="0"/>
        <v>0.14386809574797099</v>
      </c>
      <c r="H11" s="89"/>
      <c r="I11" s="59">
        <v>15823493</v>
      </c>
      <c r="J11" s="123">
        <v>96510965</v>
      </c>
      <c r="K11" s="124">
        <v>0.16395539097552284</v>
      </c>
      <c r="L11" s="125">
        <f t="shared" si="1"/>
        <v>-2.0087295227551843E-2</v>
      </c>
    </row>
    <row r="12" spans="1:12">
      <c r="A12" s="94" t="s">
        <v>20</v>
      </c>
      <c r="B12" s="90" t="str">
        <f>VLOOKUP($A12,OP_Charges!$A$8:$N$35,2,FALSE)</f>
        <v>The Stamford Hospital</v>
      </c>
      <c r="C12" s="91">
        <f>VLOOKUP($A12,OP_Charges!$A$8:$N$35,3,FALSE)</f>
        <v>42644</v>
      </c>
      <c r="D12" s="91">
        <f>VLOOKUP($A12,OP_Charges!$A$8:$N$35,4,FALSE)</f>
        <v>43008</v>
      </c>
      <c r="E12" s="92">
        <f>VLOOKUP($A12,OP_Cost!$A$8:$N$39,14,FALSE)</f>
        <v>44989500</v>
      </c>
      <c r="F12" s="92">
        <f>VLOOKUP($A12,OP_Charges!$A$8:$N$39,14,FALSE)</f>
        <v>307581768</v>
      </c>
      <c r="G12" s="119">
        <f t="shared" si="0"/>
        <v>0.1462684225158625</v>
      </c>
      <c r="H12" s="78"/>
      <c r="I12" s="58">
        <v>43802116</v>
      </c>
      <c r="J12" s="55">
        <v>267071705</v>
      </c>
      <c r="K12" s="54">
        <v>0.16400882302376435</v>
      </c>
      <c r="L12" s="56">
        <f t="shared" si="1"/>
        <v>-1.7740400507901849E-2</v>
      </c>
    </row>
    <row r="13" spans="1:12">
      <c r="A13" s="93" t="s">
        <v>23</v>
      </c>
      <c r="B13" s="83" t="str">
        <f>VLOOKUP($A13,OP_Charges!$A$8:$N$35,2,FALSE)</f>
        <v>Lawrence &amp; Memorial Hospital</v>
      </c>
      <c r="C13" s="85">
        <f>VLOOKUP($A13,OP_Charges!$A$8:$N$35,3,FALSE)</f>
        <v>42644</v>
      </c>
      <c r="D13" s="85">
        <f>VLOOKUP($A13,OP_Charges!$A$8:$N$35,4,FALSE)</f>
        <v>43008</v>
      </c>
      <c r="E13" s="87">
        <f>VLOOKUP($A13,OP_Cost!$A$8:$N$39,14,FALSE)</f>
        <v>45058739</v>
      </c>
      <c r="F13" s="87">
        <f>VLOOKUP($A13,OP_Charges!$A$8:$N$39,14,FALSE)</f>
        <v>151772318</v>
      </c>
      <c r="G13" s="118">
        <f t="shared" si="0"/>
        <v>0.29688377692169132</v>
      </c>
      <c r="H13" s="78"/>
      <c r="I13" s="58">
        <v>45546323</v>
      </c>
      <c r="J13" s="55">
        <v>138464645</v>
      </c>
      <c r="K13" s="54">
        <v>0.32893828601517738</v>
      </c>
      <c r="L13" s="56">
        <f t="shared" si="1"/>
        <v>-3.2054509093486061E-2</v>
      </c>
    </row>
    <row r="14" spans="1:12">
      <c r="A14" s="93" t="s">
        <v>27</v>
      </c>
      <c r="B14" s="83" t="str">
        <f>VLOOKUP($A14,OP_Charges!$A$8:$N$35,2,FALSE)</f>
        <v>Johnson Memorial Hospital</v>
      </c>
      <c r="C14" s="85">
        <f>VLOOKUP($A14,OP_Charges!$A$8:$N$35,3,FALSE)</f>
        <v>42644</v>
      </c>
      <c r="D14" s="85">
        <f>VLOOKUP($A14,OP_Charges!$A$8:$N$35,4,FALSE)</f>
        <v>43008</v>
      </c>
      <c r="E14" s="87">
        <f>VLOOKUP($A14,OP_Cost!$A$8:$N$39,14,FALSE)</f>
        <v>9327342</v>
      </c>
      <c r="F14" s="87">
        <f>VLOOKUP($A14,OP_Charges!$A$8:$N$39,14,FALSE)</f>
        <v>36114598</v>
      </c>
      <c r="G14" s="118">
        <f t="shared" si="0"/>
        <v>0.25827068599794467</v>
      </c>
      <c r="H14" s="78"/>
      <c r="I14" s="58">
        <v>7315277</v>
      </c>
      <c r="J14" s="55">
        <v>25671427</v>
      </c>
      <c r="K14" s="54">
        <v>0.28495794176147671</v>
      </c>
      <c r="L14" s="56">
        <f t="shared" si="1"/>
        <v>-2.6687255763532036E-2</v>
      </c>
    </row>
    <row r="15" spans="1:12">
      <c r="A15" s="93" t="s">
        <v>30</v>
      </c>
      <c r="B15" s="83" t="str">
        <f>VLOOKUP($A15,OP_Charges!$A$8:$N$35,2,FALSE)</f>
        <v>Bridgeport Hospital</v>
      </c>
      <c r="C15" s="85">
        <f>VLOOKUP($A15,OP_Charges!$A$8:$N$35,3,FALSE)</f>
        <v>42644</v>
      </c>
      <c r="D15" s="85">
        <f>VLOOKUP($A15,OP_Charges!$A$8:$N$35,4,FALSE)</f>
        <v>43008</v>
      </c>
      <c r="E15" s="87">
        <f>VLOOKUP($A15,OP_Cost!$A$8:$N$39,14,FALSE)</f>
        <v>25717427</v>
      </c>
      <c r="F15" s="87">
        <f>VLOOKUP($A15,OP_Charges!$A$8:$N$39,14,FALSE)</f>
        <v>156467188</v>
      </c>
      <c r="G15" s="118">
        <f t="shared" si="0"/>
        <v>0.1643630676100602</v>
      </c>
      <c r="H15" s="78"/>
      <c r="I15" s="58">
        <v>24336398</v>
      </c>
      <c r="J15" s="55">
        <v>139316366</v>
      </c>
      <c r="K15" s="54">
        <v>0.17468441575629384</v>
      </c>
      <c r="L15" s="56">
        <f t="shared" si="1"/>
        <v>-1.0321348146233644E-2</v>
      </c>
    </row>
    <row r="16" spans="1:12">
      <c r="A16" s="93" t="s">
        <v>33</v>
      </c>
      <c r="B16" s="83" t="str">
        <f>VLOOKUP($A16,OP_Charges!$A$8:$N$35,2,FALSE)</f>
        <v>Charlotte Hungerford Hospital</v>
      </c>
      <c r="C16" s="85">
        <f>VLOOKUP($A16,OP_Charges!$A$8:$N$35,3,FALSE)</f>
        <v>42644</v>
      </c>
      <c r="D16" s="85">
        <f>VLOOKUP($A16,OP_Charges!$A$8:$N$35,4,FALSE)</f>
        <v>43008</v>
      </c>
      <c r="E16" s="87">
        <f>VLOOKUP($A16,OP_Cost!$A$8:$N$39,14,FALSE)</f>
        <v>16972090</v>
      </c>
      <c r="F16" s="87">
        <f>VLOOKUP($A16,OP_Charges!$A$8:$N$39,14,FALSE)</f>
        <v>47180449</v>
      </c>
      <c r="G16" s="118">
        <f t="shared" si="0"/>
        <v>0.35972718275741716</v>
      </c>
      <c r="H16" s="78"/>
      <c r="I16" s="58">
        <v>15588123</v>
      </c>
      <c r="J16" s="55">
        <v>39867138</v>
      </c>
      <c r="K16" s="54">
        <v>0.39100180705221427</v>
      </c>
      <c r="L16" s="56">
        <f t="shared" si="1"/>
        <v>-3.1274624294797104E-2</v>
      </c>
    </row>
    <row r="17" spans="1:12">
      <c r="A17" s="94" t="s">
        <v>35</v>
      </c>
      <c r="B17" s="90" t="str">
        <f>VLOOKUP($A17,OP_Charges!$A$8:$N$35,2,FALSE)</f>
        <v>Rockville General Hospital  Inc.</v>
      </c>
      <c r="C17" s="91">
        <f>VLOOKUP($A17,OP_Charges!$A$8:$N$35,3,FALSE)</f>
        <v>42736</v>
      </c>
      <c r="D17" s="91">
        <f>VLOOKUP($A17,OP_Charges!$A$8:$N$35,4,FALSE)</f>
        <v>43100</v>
      </c>
      <c r="E17" s="92">
        <f>VLOOKUP($A17,OP_Cost!$A$8:$N$39,14,FALSE)</f>
        <v>4563891</v>
      </c>
      <c r="F17" s="92">
        <f>VLOOKUP($A17,OP_Charges!$A$8:$N$39,14,FALSE)</f>
        <v>25933185</v>
      </c>
      <c r="G17" s="119">
        <f t="shared" si="0"/>
        <v>0.17598652074552354</v>
      </c>
      <c r="H17" s="78"/>
      <c r="I17" s="58">
        <v>6726473</v>
      </c>
      <c r="J17" s="55">
        <v>30299226</v>
      </c>
      <c r="K17" s="54">
        <v>0.22200147950974061</v>
      </c>
      <c r="L17" s="56">
        <f t="shared" si="1"/>
        <v>-4.6014958764217073E-2</v>
      </c>
    </row>
    <row r="18" spans="1:12">
      <c r="A18" s="93" t="s">
        <v>39</v>
      </c>
      <c r="B18" s="83" t="str">
        <f>VLOOKUP($A18,OP_Charges!$A$8:$N$35,2,FALSE)</f>
        <v>St. Marys Hospital</v>
      </c>
      <c r="C18" s="85">
        <f>VLOOKUP($A18,OP_Charges!$A$8:$N$35,3,FALSE)</f>
        <v>42644</v>
      </c>
      <c r="D18" s="85">
        <f>VLOOKUP($A18,OP_Charges!$A$8:$N$35,4,FALSE)</f>
        <v>43008</v>
      </c>
      <c r="E18" s="87">
        <f>VLOOKUP($A18,OP_Cost!$A$8:$N$39,14,FALSE)</f>
        <v>22075035</v>
      </c>
      <c r="F18" s="87">
        <f>VLOOKUP($A18,OP_Charges!$A$8:$N$39,14,FALSE)</f>
        <v>106755051</v>
      </c>
      <c r="G18" s="118">
        <f t="shared" si="0"/>
        <v>0.20678211282012315</v>
      </c>
      <c r="H18" s="78"/>
      <c r="I18" s="58">
        <v>19146400</v>
      </c>
      <c r="J18" s="55">
        <v>84233322</v>
      </c>
      <c r="K18" s="54">
        <v>0.22730196964094565</v>
      </c>
      <c r="L18" s="56">
        <f t="shared" si="1"/>
        <v>-2.0519856820822496E-2</v>
      </c>
    </row>
    <row r="19" spans="1:12">
      <c r="A19" s="93" t="s">
        <v>41</v>
      </c>
      <c r="B19" s="83" t="str">
        <f>VLOOKUP($A19,OP_Charges!$A$8:$N$35,2,FALSE)</f>
        <v>Midstate Medical Center</v>
      </c>
      <c r="C19" s="85">
        <f>VLOOKUP($A19,OP_Charges!$A$8:$N$35,3,FALSE)</f>
        <v>42644</v>
      </c>
      <c r="D19" s="85">
        <f>VLOOKUP($A19,OP_Charges!$A$8:$N$35,4,FALSE)</f>
        <v>43008</v>
      </c>
      <c r="E19" s="87">
        <f>VLOOKUP($A19,OP_Cost!$A$8:$N$39,14,FALSE)</f>
        <v>27112809</v>
      </c>
      <c r="F19" s="87">
        <f>VLOOKUP($A19,OP_Charges!$A$8:$N$39,14,FALSE)</f>
        <v>77503377</v>
      </c>
      <c r="G19" s="118">
        <f t="shared" si="0"/>
        <v>0.34982745332503384</v>
      </c>
      <c r="H19" s="78"/>
      <c r="I19" s="58">
        <v>26772065</v>
      </c>
      <c r="J19" s="55">
        <v>79384752</v>
      </c>
      <c r="K19" s="54">
        <v>0.33724442447083541</v>
      </c>
      <c r="L19" s="56">
        <f t="shared" si="1"/>
        <v>1.258302885419843E-2</v>
      </c>
    </row>
    <row r="20" spans="1:12">
      <c r="A20" s="93" t="s">
        <v>44</v>
      </c>
      <c r="B20" s="83" t="str">
        <f>VLOOKUP($A20,OP_Charges!$A$8:$N$35,2,FALSE)</f>
        <v>Greenwich Hospital</v>
      </c>
      <c r="C20" s="85">
        <f>VLOOKUP($A20,OP_Charges!$A$8:$N$35,3,FALSE)</f>
        <v>42644</v>
      </c>
      <c r="D20" s="85">
        <f>VLOOKUP($A20,OP_Charges!$A$8:$N$35,4,FALSE)</f>
        <v>43008</v>
      </c>
      <c r="E20" s="87">
        <f>VLOOKUP($A20,OP_Cost!$A$8:$N$39,14,FALSE)</f>
        <v>48062362</v>
      </c>
      <c r="F20" s="87">
        <f>VLOOKUP($A20,OP_Charges!$A$8:$N$39,14,FALSE)</f>
        <v>204755980</v>
      </c>
      <c r="G20" s="118">
        <f t="shared" si="0"/>
        <v>0.23472995513977174</v>
      </c>
      <c r="H20" s="78"/>
      <c r="I20" s="58">
        <v>43736040</v>
      </c>
      <c r="J20" s="55">
        <v>187097907</v>
      </c>
      <c r="K20" s="54">
        <v>0.23376017776617886</v>
      </c>
      <c r="L20" s="56">
        <f t="shared" si="1"/>
        <v>9.6977737359288385E-4</v>
      </c>
    </row>
    <row r="21" spans="1:12">
      <c r="A21" s="93" t="s">
        <v>47</v>
      </c>
      <c r="B21" s="83" t="str">
        <f>VLOOKUP($A21,OP_Charges!$A$8:$N$35,2,FALSE)</f>
        <v>Milford Hospital  Inc</v>
      </c>
      <c r="C21" s="85">
        <f>VLOOKUP($A21,OP_Charges!$A$8:$N$35,3,FALSE)</f>
        <v>42644</v>
      </c>
      <c r="D21" s="85">
        <f>VLOOKUP($A21,OP_Charges!$A$8:$N$35,4,FALSE)</f>
        <v>43008</v>
      </c>
      <c r="E21" s="87">
        <f>VLOOKUP($A21,OP_Cost!$A$8:$N$39,14,FALSE)</f>
        <v>5158215</v>
      </c>
      <c r="F21" s="87">
        <f>VLOOKUP($A21,OP_Charges!$A$8:$N$39,14,FALSE)</f>
        <v>20481017</v>
      </c>
      <c r="G21" s="118">
        <f t="shared" si="0"/>
        <v>0.25185346020659033</v>
      </c>
      <c r="H21" s="78"/>
      <c r="I21" s="58">
        <v>5890024</v>
      </c>
      <c r="J21" s="55">
        <v>21552929</v>
      </c>
      <c r="K21" s="54">
        <v>0.27328183561501085</v>
      </c>
      <c r="L21" s="56">
        <f t="shared" si="1"/>
        <v>-2.1428375408420519E-2</v>
      </c>
    </row>
    <row r="22" spans="1:12">
      <c r="A22" s="94" t="s">
        <v>50</v>
      </c>
      <c r="B22" s="90" t="str">
        <f>VLOOKUP($A22,OP_Charges!$A$8:$N$35,2,FALSE)</f>
        <v>Middlesex Hospital</v>
      </c>
      <c r="C22" s="91">
        <f>VLOOKUP($A22,OP_Charges!$A$8:$N$35,3,FALSE)</f>
        <v>42644</v>
      </c>
      <c r="D22" s="91">
        <f>VLOOKUP($A22,OP_Charges!$A$8:$N$35,4,FALSE)</f>
        <v>43008</v>
      </c>
      <c r="E22" s="92">
        <f>VLOOKUP($A22,OP_Cost!$A$8:$N$39,14,FALSE)</f>
        <v>29994877</v>
      </c>
      <c r="F22" s="92">
        <f>VLOOKUP($A22,OP_Charges!$A$8:$N$39,14,FALSE)</f>
        <v>152094502</v>
      </c>
      <c r="G22" s="119">
        <f t="shared" si="0"/>
        <v>0.19721210566835612</v>
      </c>
      <c r="H22" s="78"/>
      <c r="I22" s="58">
        <v>29363958</v>
      </c>
      <c r="J22" s="55">
        <v>143699253</v>
      </c>
      <c r="K22" s="54">
        <v>0.20434314992576894</v>
      </c>
      <c r="L22" s="56">
        <f t="shared" si="1"/>
        <v>-7.1310442574128163E-3</v>
      </c>
    </row>
    <row r="23" spans="1:12">
      <c r="A23" s="93" t="s">
        <v>53</v>
      </c>
      <c r="B23" s="83" t="str">
        <f>VLOOKUP($A23,OP_Charges!$A$8:$N$35,2,FALSE)</f>
        <v>Windham Community Memorial Hospital</v>
      </c>
      <c r="C23" s="85">
        <f>VLOOKUP($A23,OP_Charges!$A$8:$N$35,3,FALSE)</f>
        <v>42644</v>
      </c>
      <c r="D23" s="85">
        <f>VLOOKUP($A23,OP_Charges!$A$8:$N$35,4,FALSE)</f>
        <v>43008</v>
      </c>
      <c r="E23" s="87">
        <f>VLOOKUP($A23,OP_Cost!$A$8:$N$39,14,FALSE)</f>
        <v>10919002</v>
      </c>
      <c r="F23" s="87">
        <f>VLOOKUP($A23,OP_Charges!$A$8:$N$39,14,FALSE)</f>
        <v>36466645</v>
      </c>
      <c r="G23" s="118">
        <f t="shared" si="0"/>
        <v>0.29942436437462233</v>
      </c>
      <c r="H23" s="78"/>
      <c r="I23" s="58">
        <v>10643489</v>
      </c>
      <c r="J23" s="55">
        <v>33860374</v>
      </c>
      <c r="K23" s="54">
        <v>0.31433465560658014</v>
      </c>
      <c r="L23" s="56">
        <f t="shared" si="1"/>
        <v>-1.4910291231957806E-2</v>
      </c>
    </row>
    <row r="24" spans="1:12">
      <c r="A24" s="93" t="s">
        <v>56</v>
      </c>
      <c r="B24" s="83" t="str">
        <f>VLOOKUP($A24,OP_Charges!$A$8:$N$35,2,FALSE)</f>
        <v>Yale-New Haven Hospital</v>
      </c>
      <c r="C24" s="85">
        <f>VLOOKUP($A24,OP_Charges!$A$8:$N$35,3,FALSE)</f>
        <v>42644</v>
      </c>
      <c r="D24" s="85">
        <f>VLOOKUP($A24,OP_Charges!$A$8:$N$35,4,FALSE)</f>
        <v>43008</v>
      </c>
      <c r="E24" s="87">
        <f>VLOOKUP($A24,OP_Cost!$A$8:$N$39,14,FALSE)</f>
        <v>221925782</v>
      </c>
      <c r="F24" s="87">
        <f>VLOOKUP($A24,OP_Charges!$A$8:$N$39,14,FALSE)</f>
        <v>1211454508</v>
      </c>
      <c r="G24" s="118">
        <f t="shared" si="0"/>
        <v>0.18318953005208513</v>
      </c>
      <c r="H24" s="78"/>
      <c r="I24" s="58">
        <v>215386251</v>
      </c>
      <c r="J24" s="55">
        <v>1123088798</v>
      </c>
      <c r="K24" s="54">
        <v>0.19178025048737063</v>
      </c>
      <c r="L24" s="56">
        <f t="shared" si="1"/>
        <v>-8.5907204352854982E-3</v>
      </c>
    </row>
    <row r="25" spans="1:12">
      <c r="A25" s="93" t="s">
        <v>59</v>
      </c>
      <c r="B25" s="83" t="str">
        <f>VLOOKUP($A25,OP_Charges!$A$8:$N$35,2,FALSE)</f>
        <v>The William W. Backus Hospital</v>
      </c>
      <c r="C25" s="85">
        <f>VLOOKUP($A25,OP_Charges!$A$8:$N$35,3,FALSE)</f>
        <v>42644</v>
      </c>
      <c r="D25" s="85">
        <f>VLOOKUP($A25,OP_Charges!$A$8:$N$35,4,FALSE)</f>
        <v>43008</v>
      </c>
      <c r="E25" s="87">
        <f>VLOOKUP($A25,OP_Cost!$A$8:$N$39,14,FALSE)</f>
        <v>38465036</v>
      </c>
      <c r="F25" s="87">
        <f>VLOOKUP($A25,OP_Charges!$A$8:$N$39,14,FALSE)</f>
        <v>134180431</v>
      </c>
      <c r="G25" s="118">
        <f t="shared" si="0"/>
        <v>0.28666651100561752</v>
      </c>
      <c r="H25" s="78"/>
      <c r="I25" s="58">
        <v>29350807</v>
      </c>
      <c r="J25" s="55">
        <v>102940349</v>
      </c>
      <c r="K25" s="54">
        <v>0.28512441705438557</v>
      </c>
      <c r="L25" s="56">
        <f t="shared" si="1"/>
        <v>1.5420939512319487E-3</v>
      </c>
    </row>
    <row r="26" spans="1:12">
      <c r="A26" s="93" t="s">
        <v>62</v>
      </c>
      <c r="B26" s="83" t="str">
        <f>VLOOKUP($A26,OP_Charges!$A$8:$N$35,2,FALSE)</f>
        <v>Hartford Hospital</v>
      </c>
      <c r="C26" s="85">
        <f>VLOOKUP($A26,OP_Charges!$A$8:$N$35,3,FALSE)</f>
        <v>42644</v>
      </c>
      <c r="D26" s="85">
        <f>VLOOKUP($A26,OP_Charges!$A$8:$N$35,4,FALSE)</f>
        <v>43008</v>
      </c>
      <c r="E26" s="87">
        <f>VLOOKUP($A26,OP_Cost!$A$8:$N$39,14,FALSE)</f>
        <v>67634799</v>
      </c>
      <c r="F26" s="87">
        <f>VLOOKUP($A26,OP_Charges!$A$8:$N$39,14,FALSE)</f>
        <v>245246433</v>
      </c>
      <c r="G26" s="118">
        <f t="shared" si="0"/>
        <v>0.27578300802442252</v>
      </c>
      <c r="H26" s="78"/>
      <c r="I26" s="58">
        <v>57138553</v>
      </c>
      <c r="J26" s="55">
        <v>216011020</v>
      </c>
      <c r="K26" s="54">
        <v>0.26451684270552495</v>
      </c>
      <c r="L26" s="56">
        <f t="shared" si="1"/>
        <v>1.126616531889757E-2</v>
      </c>
    </row>
    <row r="27" spans="1:12">
      <c r="A27" s="94" t="s">
        <v>65</v>
      </c>
      <c r="B27" s="90" t="str">
        <f>VLOOKUP($A27,OP_Charges!$A$8:$N$35,2,FALSE)</f>
        <v>Manchester Memorial Hospital</v>
      </c>
      <c r="C27" s="91">
        <f>VLOOKUP($A27,OP_Charges!$A$8:$N$35,3,FALSE)</f>
        <v>42736</v>
      </c>
      <c r="D27" s="91">
        <f>VLOOKUP($A27,OP_Charges!$A$8:$N$35,4,FALSE)</f>
        <v>43100</v>
      </c>
      <c r="E27" s="92">
        <f>VLOOKUP($A27,OP_Cost!$A$8:$N$39,14,FALSE)</f>
        <v>15838170</v>
      </c>
      <c r="F27" s="92">
        <f>VLOOKUP($A27,OP_Charges!$A$8:$N$39,14,FALSE)</f>
        <v>76172447</v>
      </c>
      <c r="G27" s="119">
        <f t="shared" si="0"/>
        <v>0.2079251832358753</v>
      </c>
      <c r="H27" s="78"/>
      <c r="I27" s="58">
        <v>14000028</v>
      </c>
      <c r="J27" s="55">
        <v>68507962</v>
      </c>
      <c r="K27" s="54">
        <v>0.20435621774882165</v>
      </c>
      <c r="L27" s="56">
        <f t="shared" si="1"/>
        <v>3.5689654870536547E-3</v>
      </c>
    </row>
    <row r="28" spans="1:12">
      <c r="A28" s="93" t="s">
        <v>68</v>
      </c>
      <c r="B28" s="83" t="str">
        <f>VLOOKUP($A28,OP_Charges!$A$8:$N$35,2,FALSE)</f>
        <v>St. Vincents Medical Center</v>
      </c>
      <c r="C28" s="85">
        <f>VLOOKUP($A28,OP_Charges!$A$8:$N$35,3,FALSE)</f>
        <v>42644</v>
      </c>
      <c r="D28" s="85">
        <f>VLOOKUP($A28,OP_Charges!$A$8:$N$35,4,FALSE)</f>
        <v>43008</v>
      </c>
      <c r="E28" s="87">
        <f>VLOOKUP($A28,OP_Cost!$A$8:$N$39,14,FALSE)</f>
        <v>35246343</v>
      </c>
      <c r="F28" s="87">
        <f>VLOOKUP($A28,OP_Charges!$A$8:$N$39,14,FALSE)</f>
        <v>125959934</v>
      </c>
      <c r="G28" s="118">
        <f t="shared" si="0"/>
        <v>0.27982185986220032</v>
      </c>
      <c r="H28" s="78"/>
      <c r="I28" s="58">
        <v>28373943</v>
      </c>
      <c r="J28" s="55">
        <v>110683509</v>
      </c>
      <c r="K28" s="54">
        <v>0.2563520370500722</v>
      </c>
      <c r="L28" s="56">
        <f t="shared" si="1"/>
        <v>2.3469822812128116E-2</v>
      </c>
    </row>
    <row r="29" spans="1:12">
      <c r="A29" s="93" t="s">
        <v>71</v>
      </c>
      <c r="B29" s="83" t="str">
        <f>VLOOKUP($A29,OP_Charges!$A$8:$N$35,2,FALSE)</f>
        <v>Bristol Hospital  Inc.</v>
      </c>
      <c r="C29" s="85">
        <f>VLOOKUP($A29,OP_Charges!$A$8:$N$35,3,FALSE)</f>
        <v>42644</v>
      </c>
      <c r="D29" s="85">
        <f>VLOOKUP($A29,OP_Charges!$A$8:$N$35,4,FALSE)</f>
        <v>43008</v>
      </c>
      <c r="E29" s="87">
        <f>VLOOKUP($A29,OP_Cost!$A$8:$N$39,14,FALSE)</f>
        <v>13388596</v>
      </c>
      <c r="F29" s="87">
        <f>VLOOKUP($A29,OP_Charges!$A$8:$N$39,14,FALSE)</f>
        <v>74554157</v>
      </c>
      <c r="G29" s="118">
        <f t="shared" si="0"/>
        <v>0.17958215260887464</v>
      </c>
      <c r="H29" s="78"/>
      <c r="I29" s="58">
        <v>14295479</v>
      </c>
      <c r="J29" s="55">
        <v>65122535</v>
      </c>
      <c r="K29" s="54">
        <v>0.21951662354667245</v>
      </c>
      <c r="L29" s="56">
        <f t="shared" si="1"/>
        <v>-3.9934470937797811E-2</v>
      </c>
    </row>
    <row r="30" spans="1:12">
      <c r="A30" s="93" t="s">
        <v>74</v>
      </c>
      <c r="B30" s="83" t="str">
        <f>VLOOKUP($A30,OP_Charges!$A$8:$N$35,2,FALSE)</f>
        <v>The Griffin Hospital</v>
      </c>
      <c r="C30" s="85">
        <f>VLOOKUP($A30,OP_Charges!$A$8:$N$35,3,FALSE)</f>
        <v>42644</v>
      </c>
      <c r="D30" s="85">
        <f>VLOOKUP($A30,OP_Charges!$A$8:$N$35,4,FALSE)</f>
        <v>43008</v>
      </c>
      <c r="E30" s="87">
        <f>VLOOKUP($A30,OP_Cost!$A$8:$N$39,14,FALSE)</f>
        <v>16054941</v>
      </c>
      <c r="F30" s="87">
        <f>VLOOKUP($A30,OP_Charges!$A$8:$N$39,14,FALSE)</f>
        <v>67798136</v>
      </c>
      <c r="G30" s="118">
        <f t="shared" si="0"/>
        <v>0.23680505021553985</v>
      </c>
      <c r="H30" s="78"/>
      <c r="I30" s="58">
        <v>13094934</v>
      </c>
      <c r="J30" s="55">
        <v>57806676</v>
      </c>
      <c r="K30" s="54">
        <v>0.2265297869747778</v>
      </c>
      <c r="L30" s="56">
        <f t="shared" si="1"/>
        <v>1.0275263240762056E-2</v>
      </c>
    </row>
    <row r="31" spans="1:12">
      <c r="A31" s="93" t="s">
        <v>77</v>
      </c>
      <c r="B31" s="83" t="str">
        <f>VLOOKUP($A31,OP_Charges!$A$8:$N$35,2,FALSE)</f>
        <v>Danbury Hospital</v>
      </c>
      <c r="C31" s="85">
        <f>VLOOKUP($A31,OP_Charges!$A$8:$N$35,3,FALSE)</f>
        <v>42644</v>
      </c>
      <c r="D31" s="85">
        <f>VLOOKUP($A31,OP_Charges!$A$8:$N$35,4,FALSE)</f>
        <v>43008</v>
      </c>
      <c r="E31" s="87">
        <f>VLOOKUP($A31,OP_Cost!$A$8:$N$39,14,FALSE)</f>
        <v>75471477</v>
      </c>
      <c r="F31" s="87">
        <f>VLOOKUP($A31,OP_Charges!$A$8:$N$39,14,FALSE)</f>
        <v>268341346</v>
      </c>
      <c r="G31" s="118">
        <f t="shared" si="0"/>
        <v>0.28125176431067017</v>
      </c>
      <c r="H31" s="78"/>
      <c r="I31" s="58">
        <v>71339508</v>
      </c>
      <c r="J31" s="55">
        <v>230763258</v>
      </c>
      <c r="K31" s="54">
        <v>0.30914586931338955</v>
      </c>
      <c r="L31" s="56">
        <f t="shared" si="1"/>
        <v>-2.7894105002719383E-2</v>
      </c>
    </row>
    <row r="32" spans="1:12">
      <c r="A32" s="94" t="s">
        <v>80</v>
      </c>
      <c r="B32" s="90" t="str">
        <f>VLOOKUP($A32,OP_Charges!$A$8:$N$35,2,FALSE)</f>
        <v>Norwalk Hospital</v>
      </c>
      <c r="C32" s="91">
        <f>VLOOKUP($A32,OP_Charges!$A$8:$N$35,3,FALSE)</f>
        <v>42644</v>
      </c>
      <c r="D32" s="91">
        <f>VLOOKUP($A32,OP_Charges!$A$8:$N$35,4,FALSE)</f>
        <v>43008</v>
      </c>
      <c r="E32" s="92">
        <f>VLOOKUP($A32,OP_Cost!$A$8:$N$39,14,FALSE)</f>
        <v>38254732</v>
      </c>
      <c r="F32" s="92">
        <f>VLOOKUP($A32,OP_Charges!$A$8:$N$39,14,FALSE)</f>
        <v>137198492</v>
      </c>
      <c r="G32" s="119">
        <f t="shared" si="0"/>
        <v>0.27882764192481069</v>
      </c>
      <c r="H32" s="78"/>
      <c r="I32" s="58">
        <v>30395151</v>
      </c>
      <c r="J32" s="55">
        <v>103594406</v>
      </c>
      <c r="K32" s="54">
        <v>0.2934053311720326</v>
      </c>
      <c r="L32" s="56">
        <f t="shared" si="1"/>
        <v>-1.4577689247221914E-2</v>
      </c>
    </row>
    <row r="33" spans="1:12">
      <c r="A33" s="93" t="s">
        <v>83</v>
      </c>
      <c r="B33" s="83" t="str">
        <f>VLOOKUP($A33,OP_Charges!$A$8:$N$35,2,FALSE)</f>
        <v>The Hospital Of Central Connecticut</v>
      </c>
      <c r="C33" s="85">
        <f>VLOOKUP($A33,OP_Charges!$A$8:$N$35,3,FALSE)</f>
        <v>42644</v>
      </c>
      <c r="D33" s="85">
        <f>VLOOKUP($A33,OP_Charges!$A$8:$N$35,4,FALSE)</f>
        <v>43008</v>
      </c>
      <c r="E33" s="87">
        <f>VLOOKUP($A33,OP_Cost!$A$8:$N$39,14,FALSE)</f>
        <v>23569095</v>
      </c>
      <c r="F33" s="87">
        <f>VLOOKUP($A33,OP_Charges!$A$8:$N$39,14,FALSE)</f>
        <v>76330691</v>
      </c>
      <c r="G33" s="118">
        <f t="shared" si="0"/>
        <v>0.30877612518927677</v>
      </c>
      <c r="H33" s="78"/>
      <c r="I33" s="58">
        <v>29235211</v>
      </c>
      <c r="J33" s="55">
        <v>82642665</v>
      </c>
      <c r="K33" s="54">
        <v>0.35375445600647076</v>
      </c>
      <c r="L33" s="56">
        <f t="shared" si="1"/>
        <v>-4.497833081719399E-2</v>
      </c>
    </row>
    <row r="34" spans="1:12">
      <c r="A34" s="93" t="s">
        <v>88</v>
      </c>
      <c r="B34" s="83" t="str">
        <f>VLOOKUP($A34,OP_Charges!$A$8:$N$35,2,FALSE)</f>
        <v>John Dempsey Hospital</v>
      </c>
      <c r="C34" s="85">
        <f>VLOOKUP($A34,OP_Charges!$A$8:$N$35,3,FALSE)</f>
        <v>42644</v>
      </c>
      <c r="D34" s="85">
        <f>VLOOKUP($A34,OP_Charges!$A$8:$N$35,4,FALSE)</f>
        <v>43008</v>
      </c>
      <c r="E34" s="87">
        <f>VLOOKUP($A34,OP_Cost!$A$8:$N$39,14,FALSE)</f>
        <v>47066717</v>
      </c>
      <c r="F34" s="87">
        <f>VLOOKUP($A34,OP_Charges!$A$8:$N$39,14,FALSE)</f>
        <v>134619153</v>
      </c>
      <c r="G34" s="118">
        <f t="shared" si="0"/>
        <v>0.3496286817374345</v>
      </c>
      <c r="H34" s="78"/>
      <c r="I34" s="58">
        <v>37140869</v>
      </c>
      <c r="J34" s="55">
        <v>102968857</v>
      </c>
      <c r="K34" s="54">
        <v>0.36070002214358854</v>
      </c>
      <c r="L34" s="56">
        <f t="shared" si="1"/>
        <v>-1.107134040615404E-2</v>
      </c>
    </row>
    <row r="35" spans="1:12">
      <c r="A35" s="93" t="s">
        <v>100</v>
      </c>
      <c r="B35" s="83" t="str">
        <f>VLOOKUP($A35,OP_Charges!$A$8:$N$35,2,FALSE)</f>
        <v>Connecticut Childrens Medical Center</v>
      </c>
      <c r="C35" s="85">
        <f>VLOOKUP($A35,OP_Charges!$A$8:$N$35,3,FALSE)</f>
        <v>42644</v>
      </c>
      <c r="D35" s="85">
        <f>VLOOKUP($A35,OP_Charges!$A$8:$N$35,4,FALSE)</f>
        <v>43008</v>
      </c>
      <c r="E35" s="87">
        <f>VLOOKUP($A35,OP_Cost!$A$8:$N$39,14,FALSE)</f>
        <v>77981</v>
      </c>
      <c r="F35" s="87">
        <f>VLOOKUP($A35,OP_Charges!$A$8:$N$39,14,FALSE)</f>
        <v>303785</v>
      </c>
      <c r="G35" s="118">
        <f t="shared" si="0"/>
        <v>0.25669799364682261</v>
      </c>
      <c r="H35" s="78"/>
      <c r="I35" s="58">
        <v>53307</v>
      </c>
      <c r="J35" s="55">
        <v>227440</v>
      </c>
      <c r="K35" s="54">
        <v>0.23437829757298628</v>
      </c>
      <c r="L35" s="56">
        <f t="shared" si="1"/>
        <v>2.2319696073836326E-2</v>
      </c>
    </row>
    <row r="36" spans="1:12">
      <c r="A36" s="93" t="s">
        <v>91</v>
      </c>
      <c r="B36" s="83" t="s">
        <v>92</v>
      </c>
      <c r="C36" s="85">
        <v>42644</v>
      </c>
      <c r="D36" s="85">
        <v>43008</v>
      </c>
      <c r="E36" s="87">
        <f>VLOOKUP($A36,OP_Cost!$A$8:$N$39,14,FALSE)</f>
        <v>1097340</v>
      </c>
      <c r="F36" s="87">
        <f>VLOOKUP($A36,OP_Charges!$A$8:$N$39,14,FALSE)</f>
        <v>2333101</v>
      </c>
      <c r="G36" s="60">
        <f t="shared" si="0"/>
        <v>0.47033540339659535</v>
      </c>
      <c r="H36" s="78"/>
      <c r="I36" s="58">
        <v>3439363</v>
      </c>
      <c r="J36" s="55">
        <v>2114192</v>
      </c>
      <c r="K36" s="54">
        <v>1.626797849958755</v>
      </c>
      <c r="L36" s="56">
        <f t="shared" si="1"/>
        <v>-1.1564624465621596</v>
      </c>
    </row>
    <row r="37" spans="1:12">
      <c r="A37" s="94" t="s">
        <v>94</v>
      </c>
      <c r="B37" s="90" t="s">
        <v>95</v>
      </c>
      <c r="C37" s="91">
        <v>42461</v>
      </c>
      <c r="D37" s="91">
        <v>42825</v>
      </c>
      <c r="E37" s="92">
        <f>VLOOKUP($A37,OP_Cost!$A$8:$N$39,14,FALSE)</f>
        <v>506734</v>
      </c>
      <c r="F37" s="92">
        <f>VLOOKUP($A37,OP_Charges!$A$8:$N$39,14,FALSE)</f>
        <v>1093934</v>
      </c>
      <c r="G37" s="119">
        <f t="shared" si="0"/>
        <v>0.46322173001296241</v>
      </c>
      <c r="H37" s="78"/>
      <c r="I37" s="58">
        <v>519918</v>
      </c>
      <c r="J37" s="55">
        <v>708779</v>
      </c>
      <c r="K37" s="54">
        <v>0.733540356020706</v>
      </c>
      <c r="L37" s="56">
        <f t="shared" si="1"/>
        <v>-0.27031862600774359</v>
      </c>
    </row>
    <row r="38" spans="1:12">
      <c r="A38" s="93" t="s">
        <v>97</v>
      </c>
      <c r="B38" s="83" t="s">
        <v>98</v>
      </c>
      <c r="C38" s="85">
        <v>42644</v>
      </c>
      <c r="D38" s="85">
        <v>43008</v>
      </c>
      <c r="E38" s="87">
        <f>VLOOKUP($A38,OP_Cost!$A$8:$N$39,14,FALSE)</f>
        <v>1709</v>
      </c>
      <c r="F38" s="87">
        <f>VLOOKUP($A38,OP_Charges!$A$8:$N$39,14,FALSE)</f>
        <v>7138</v>
      </c>
      <c r="G38" s="118">
        <f t="shared" si="0"/>
        <v>0.23942280750910619</v>
      </c>
      <c r="H38" s="78"/>
      <c r="I38" s="58">
        <v>2223401</v>
      </c>
      <c r="J38" s="55">
        <v>6670403</v>
      </c>
      <c r="K38" s="54">
        <v>0.33332333893469407</v>
      </c>
      <c r="L38" s="56">
        <f t="shared" si="1"/>
        <v>-9.390053142558788E-2</v>
      </c>
    </row>
    <row r="39" spans="1:12">
      <c r="A39" s="94" t="s">
        <v>103</v>
      </c>
      <c r="B39" s="90" t="s">
        <v>104</v>
      </c>
      <c r="C39" s="91">
        <v>42644</v>
      </c>
      <c r="D39" s="91">
        <v>43008</v>
      </c>
      <c r="E39" s="92">
        <f>VLOOKUP($A39,OP_Cost!$A$8:$N$39,14,FALSE)</f>
        <v>1041139</v>
      </c>
      <c r="F39" s="92">
        <f>VLOOKUP($A39,OP_Charges!$A$8:$N$39,14,FALSE)</f>
        <v>2689685</v>
      </c>
      <c r="G39" s="119">
        <f t="shared" si="0"/>
        <v>0.38708584834283566</v>
      </c>
      <c r="H39" s="78"/>
      <c r="I39" s="58">
        <v>794487</v>
      </c>
      <c r="J39" s="55">
        <v>2023924</v>
      </c>
      <c r="K39" s="54">
        <v>0.39254784270555615</v>
      </c>
      <c r="L39" s="56">
        <f t="shared" si="1"/>
        <v>-5.4619943627204903E-3</v>
      </c>
    </row>
    <row r="40" spans="1:12">
      <c r="A40" s="83"/>
      <c r="B40" s="83"/>
      <c r="C40" s="83"/>
      <c r="D40" s="83"/>
      <c r="E40" s="83"/>
      <c r="F40" s="83"/>
      <c r="G40" s="120"/>
      <c r="I40" s="55"/>
      <c r="J40" s="55"/>
    </row>
    <row r="41" spans="1:12">
      <c r="A41" s="84"/>
      <c r="B41" s="84" t="s">
        <v>180</v>
      </c>
      <c r="C41" s="84"/>
      <c r="D41" s="84"/>
      <c r="E41" s="104">
        <f>SUM(E8:E40)</f>
        <v>983034916</v>
      </c>
      <c r="F41" s="104">
        <f>SUM(F8:F40)</f>
        <v>4310462202</v>
      </c>
      <c r="G41" s="121">
        <f>E41/F41</f>
        <v>0.22805789029860515</v>
      </c>
      <c r="I41" s="55">
        <v>909220232</v>
      </c>
      <c r="J41" s="55">
        <v>3824585510</v>
      </c>
      <c r="K41" s="72">
        <v>0.23773039709079483</v>
      </c>
    </row>
    <row r="42" spans="1:12">
      <c r="A42" s="84"/>
      <c r="B42" s="84"/>
      <c r="C42" s="84"/>
      <c r="D42" s="84"/>
      <c r="E42" s="104"/>
      <c r="F42" s="104"/>
      <c r="G42" s="84"/>
    </row>
    <row r="43" spans="1:12">
      <c r="A43" s="84"/>
      <c r="B43" s="84"/>
      <c r="C43" s="84"/>
      <c r="D43" s="84"/>
      <c r="E43" s="84"/>
      <c r="F43" s="84"/>
      <c r="G43" s="110"/>
    </row>
    <row r="44" spans="1:12">
      <c r="A44" s="73" t="s">
        <v>181</v>
      </c>
    </row>
    <row r="45" spans="1:12" ht="21">
      <c r="G45" s="116"/>
    </row>
  </sheetData>
  <pageMargins left="0.7" right="0.7" top="0.75" bottom="0.75" header="0.3" footer="0.3"/>
  <pageSetup scale="70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85" zoomScaleNormal="85" workbookViewId="0">
      <selection activeCell="A3" sqref="A3"/>
    </sheetView>
  </sheetViews>
  <sheetFormatPr defaultRowHeight="15"/>
  <cols>
    <col min="1" max="1" width="9.140625" style="72"/>
    <col min="2" max="2" width="22.85546875" style="72" customWidth="1"/>
    <col min="3" max="3" width="10.42578125" style="72" bestFit="1" customWidth="1"/>
    <col min="4" max="4" width="10.85546875" style="72" bestFit="1" customWidth="1"/>
    <col min="5" max="5" width="18.28515625" style="72" bestFit="1" customWidth="1"/>
    <col min="6" max="6" width="12.42578125" style="72" bestFit="1" customWidth="1"/>
    <col min="7" max="7" width="17.5703125" style="72" bestFit="1" customWidth="1"/>
    <col min="8" max="8" width="17.85546875" style="72" bestFit="1" customWidth="1"/>
    <col min="9" max="9" width="12.42578125" style="72" bestFit="1" customWidth="1"/>
    <col min="10" max="10" width="12.85546875" style="72" customWidth="1"/>
    <col min="11" max="11" width="11.85546875" style="72" bestFit="1" customWidth="1"/>
    <col min="12" max="13" width="12.42578125" style="72" bestFit="1" customWidth="1"/>
    <col min="14" max="14" width="14.28515625" style="72" bestFit="1" customWidth="1"/>
    <col min="15" max="15" width="11.5703125" style="72" bestFit="1" customWidth="1"/>
    <col min="16" max="16384" width="9.140625" style="72"/>
  </cols>
  <sheetData>
    <row r="1" spans="1:15" ht="20.25">
      <c r="A1" s="75" t="s">
        <v>182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5" ht="18">
      <c r="A2" s="76" t="s">
        <v>170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">
      <c r="A3" s="76" t="s">
        <v>227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>
      <c r="A4" s="77" t="s">
        <v>171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s="108" customFormat="1" ht="45.75" customHeight="1">
      <c r="A6" s="80" t="s">
        <v>172</v>
      </c>
      <c r="B6" s="81" t="s">
        <v>160</v>
      </c>
      <c r="C6" s="81" t="s">
        <v>183</v>
      </c>
      <c r="D6" s="81" t="s">
        <v>184</v>
      </c>
      <c r="E6" s="81" t="s">
        <v>185</v>
      </c>
      <c r="F6" s="81" t="s">
        <v>185</v>
      </c>
      <c r="G6" s="81" t="s">
        <v>185</v>
      </c>
      <c r="H6" s="81" t="s">
        <v>185</v>
      </c>
      <c r="I6" s="81" t="s">
        <v>185</v>
      </c>
      <c r="J6" s="81" t="s">
        <v>185</v>
      </c>
      <c r="K6" s="81" t="s">
        <v>185</v>
      </c>
      <c r="L6" s="81" t="s">
        <v>185</v>
      </c>
      <c r="M6" s="81" t="s">
        <v>185</v>
      </c>
      <c r="N6" s="82" t="s">
        <v>176</v>
      </c>
    </row>
    <row r="7" spans="1:15" s="108" customFormat="1" ht="26.25">
      <c r="A7" s="105"/>
      <c r="B7" s="109" t="s">
        <v>186</v>
      </c>
      <c r="C7" s="111" t="s">
        <v>187</v>
      </c>
      <c r="D7" s="111" t="s">
        <v>188</v>
      </c>
      <c r="E7" s="109" t="s">
        <v>189</v>
      </c>
      <c r="F7" s="109" t="s">
        <v>190</v>
      </c>
      <c r="G7" s="109" t="s">
        <v>191</v>
      </c>
      <c r="H7" s="109" t="s">
        <v>192</v>
      </c>
      <c r="I7" s="109" t="s">
        <v>193</v>
      </c>
      <c r="J7" s="109" t="s">
        <v>194</v>
      </c>
      <c r="K7" s="109" t="s">
        <v>195</v>
      </c>
      <c r="L7" s="109" t="s">
        <v>196</v>
      </c>
      <c r="M7" s="109" t="s">
        <v>197</v>
      </c>
      <c r="N7" s="105"/>
    </row>
    <row r="8" spans="1:15">
      <c r="A8" s="95" t="s">
        <v>9</v>
      </c>
      <c r="B8" s="96" t="s">
        <v>129</v>
      </c>
      <c r="C8" s="85">
        <v>42644</v>
      </c>
      <c r="D8" s="85">
        <v>43008</v>
      </c>
      <c r="E8" s="102">
        <v>60615366</v>
      </c>
      <c r="F8" s="102">
        <v>1697</v>
      </c>
      <c r="G8" s="102">
        <v>89963</v>
      </c>
      <c r="H8" s="102"/>
      <c r="I8" s="102"/>
      <c r="J8" s="102"/>
      <c r="K8" s="102"/>
      <c r="L8" s="102"/>
      <c r="M8" s="102"/>
      <c r="N8" s="103">
        <f>SUM(E8:M8)</f>
        <v>60707026</v>
      </c>
      <c r="O8" s="74"/>
    </row>
    <row r="9" spans="1:15">
      <c r="A9" s="93" t="s">
        <v>12</v>
      </c>
      <c r="B9" s="83" t="s">
        <v>13</v>
      </c>
      <c r="C9" s="85">
        <v>42644</v>
      </c>
      <c r="D9" s="85">
        <v>43008</v>
      </c>
      <c r="E9" s="86">
        <v>15788170</v>
      </c>
      <c r="F9" s="86">
        <v>0</v>
      </c>
      <c r="G9" s="86">
        <v>6046</v>
      </c>
      <c r="H9" s="86"/>
      <c r="I9" s="86"/>
      <c r="J9" s="86"/>
      <c r="K9" s="86"/>
      <c r="L9" s="86"/>
      <c r="M9" s="86"/>
      <c r="N9" s="100">
        <f t="shared" ref="N9:N39" si="0">SUM(E9:M9)</f>
        <v>15794216</v>
      </c>
      <c r="O9" s="74"/>
    </row>
    <row r="10" spans="1:15">
      <c r="A10" s="93" t="s">
        <v>15</v>
      </c>
      <c r="B10" s="83" t="s">
        <v>130</v>
      </c>
      <c r="C10" s="85">
        <v>42644</v>
      </c>
      <c r="D10" s="85">
        <v>42947</v>
      </c>
      <c r="E10" s="86">
        <v>6284540</v>
      </c>
      <c r="F10" s="86">
        <v>0</v>
      </c>
      <c r="G10" s="86">
        <v>337</v>
      </c>
      <c r="H10" s="86">
        <v>25</v>
      </c>
      <c r="I10" s="86">
        <v>0</v>
      </c>
      <c r="J10" s="86">
        <v>0</v>
      </c>
      <c r="K10" s="86"/>
      <c r="L10" s="86"/>
      <c r="M10" s="86"/>
      <c r="N10" s="100">
        <f t="shared" si="0"/>
        <v>6284902</v>
      </c>
      <c r="O10" s="74"/>
    </row>
    <row r="11" spans="1:15">
      <c r="A11" s="93" t="s">
        <v>17</v>
      </c>
      <c r="B11" s="83" t="s">
        <v>18</v>
      </c>
      <c r="C11" s="85">
        <v>42736</v>
      </c>
      <c r="D11" s="85">
        <v>43100</v>
      </c>
      <c r="E11" s="86">
        <v>14656892</v>
      </c>
      <c r="F11" s="86">
        <v>0</v>
      </c>
      <c r="G11" s="86">
        <v>0</v>
      </c>
      <c r="H11" s="86"/>
      <c r="I11" s="86"/>
      <c r="J11" s="86"/>
      <c r="K11" s="86"/>
      <c r="L11" s="86"/>
      <c r="M11" s="86"/>
      <c r="N11" s="100">
        <f t="shared" si="0"/>
        <v>14656892</v>
      </c>
      <c r="O11" s="74"/>
    </row>
    <row r="12" spans="1:15">
      <c r="A12" s="94" t="s">
        <v>20</v>
      </c>
      <c r="B12" s="90" t="s">
        <v>198</v>
      </c>
      <c r="C12" s="91">
        <v>42644</v>
      </c>
      <c r="D12" s="91">
        <v>43008</v>
      </c>
      <c r="E12" s="99">
        <v>44968245</v>
      </c>
      <c r="F12" s="99">
        <v>8</v>
      </c>
      <c r="G12" s="99">
        <v>16605</v>
      </c>
      <c r="H12" s="99">
        <v>1259</v>
      </c>
      <c r="I12" s="99">
        <v>0</v>
      </c>
      <c r="J12" s="99">
        <v>327</v>
      </c>
      <c r="K12" s="99">
        <v>2798</v>
      </c>
      <c r="L12" s="99">
        <v>0</v>
      </c>
      <c r="M12" s="99">
        <v>258</v>
      </c>
      <c r="N12" s="101">
        <f t="shared" si="0"/>
        <v>44989500</v>
      </c>
      <c r="O12" s="74"/>
    </row>
    <row r="13" spans="1:15">
      <c r="A13" s="93" t="s">
        <v>23</v>
      </c>
      <c r="B13" s="83" t="s">
        <v>131</v>
      </c>
      <c r="C13" s="85">
        <v>42644</v>
      </c>
      <c r="D13" s="85">
        <v>43008</v>
      </c>
      <c r="E13" s="86">
        <v>44988490</v>
      </c>
      <c r="F13" s="86">
        <v>54998</v>
      </c>
      <c r="G13" s="86">
        <v>15251</v>
      </c>
      <c r="H13" s="86"/>
      <c r="I13" s="86"/>
      <c r="J13" s="86"/>
      <c r="K13" s="86"/>
      <c r="L13" s="86"/>
      <c r="M13" s="86"/>
      <c r="N13" s="100">
        <f>SUM(E13:M13)</f>
        <v>45058739</v>
      </c>
      <c r="O13" s="74"/>
    </row>
    <row r="14" spans="1:15">
      <c r="A14" s="93" t="s">
        <v>27</v>
      </c>
      <c r="B14" s="83" t="s">
        <v>28</v>
      </c>
      <c r="C14" s="85">
        <v>42644</v>
      </c>
      <c r="D14" s="85">
        <v>43008</v>
      </c>
      <c r="E14" s="86">
        <v>9322859</v>
      </c>
      <c r="F14" s="86">
        <v>0</v>
      </c>
      <c r="G14" s="86">
        <v>4143</v>
      </c>
      <c r="H14" s="86">
        <v>189</v>
      </c>
      <c r="I14" s="86">
        <v>0</v>
      </c>
      <c r="J14" s="86">
        <v>151</v>
      </c>
      <c r="K14" s="86"/>
      <c r="L14" s="86"/>
      <c r="M14" s="86"/>
      <c r="N14" s="100">
        <f t="shared" si="0"/>
        <v>9327342</v>
      </c>
      <c r="O14" s="74"/>
    </row>
    <row r="15" spans="1:15">
      <c r="A15" s="93" t="s">
        <v>30</v>
      </c>
      <c r="B15" s="83" t="s">
        <v>132</v>
      </c>
      <c r="C15" s="85">
        <v>42644</v>
      </c>
      <c r="D15" s="85">
        <v>43008</v>
      </c>
      <c r="E15" s="86">
        <v>25655343</v>
      </c>
      <c r="F15" s="86">
        <v>37089</v>
      </c>
      <c r="G15" s="86">
        <v>24512</v>
      </c>
      <c r="H15" s="86">
        <v>483</v>
      </c>
      <c r="I15" s="86">
        <v>0</v>
      </c>
      <c r="J15" s="86">
        <v>0</v>
      </c>
      <c r="K15" s="86"/>
      <c r="L15" s="86"/>
      <c r="M15" s="86"/>
      <c r="N15" s="100">
        <f t="shared" si="0"/>
        <v>25717427</v>
      </c>
      <c r="O15" s="74"/>
    </row>
    <row r="16" spans="1:15">
      <c r="A16" s="93" t="s">
        <v>33</v>
      </c>
      <c r="B16" s="83" t="s">
        <v>133</v>
      </c>
      <c r="C16" s="85">
        <v>42644</v>
      </c>
      <c r="D16" s="85">
        <v>43008</v>
      </c>
      <c r="E16" s="86">
        <v>16916317</v>
      </c>
      <c r="F16" s="86">
        <v>551</v>
      </c>
      <c r="G16" s="86">
        <v>54819</v>
      </c>
      <c r="H16" s="86">
        <v>403</v>
      </c>
      <c r="I16" s="86">
        <v>0</v>
      </c>
      <c r="J16" s="86">
        <v>0</v>
      </c>
      <c r="K16" s="86"/>
      <c r="L16" s="86"/>
      <c r="M16" s="86"/>
      <c r="N16" s="100">
        <f t="shared" si="0"/>
        <v>16972090</v>
      </c>
      <c r="O16" s="74"/>
    </row>
    <row r="17" spans="1:15">
      <c r="A17" s="94" t="s">
        <v>35</v>
      </c>
      <c r="B17" s="90" t="s">
        <v>199</v>
      </c>
      <c r="C17" s="91">
        <v>42736</v>
      </c>
      <c r="D17" s="91">
        <v>43100</v>
      </c>
      <c r="E17" s="99">
        <v>4563891</v>
      </c>
      <c r="F17" s="99">
        <v>0</v>
      </c>
      <c r="G17" s="99">
        <v>0</v>
      </c>
      <c r="H17" s="126"/>
      <c r="I17" s="126"/>
      <c r="J17" s="126"/>
      <c r="K17" s="99"/>
      <c r="L17" s="99"/>
      <c r="M17" s="99"/>
      <c r="N17" s="101">
        <f t="shared" si="0"/>
        <v>4563891</v>
      </c>
      <c r="O17" s="74"/>
    </row>
    <row r="18" spans="1:15">
      <c r="A18" s="93" t="s">
        <v>39</v>
      </c>
      <c r="B18" s="83" t="s">
        <v>200</v>
      </c>
      <c r="C18" s="85">
        <v>42644</v>
      </c>
      <c r="D18" s="85">
        <v>43008</v>
      </c>
      <c r="E18" s="86">
        <v>22030486</v>
      </c>
      <c r="F18" s="86">
        <v>31428</v>
      </c>
      <c r="G18" s="86">
        <v>13121</v>
      </c>
      <c r="H18" s="86"/>
      <c r="I18" s="86"/>
      <c r="J18" s="86"/>
      <c r="K18" s="86"/>
      <c r="L18" s="86"/>
      <c r="M18" s="86"/>
      <c r="N18" s="100">
        <f t="shared" si="0"/>
        <v>22075035</v>
      </c>
      <c r="O18" s="74"/>
    </row>
    <row r="19" spans="1:15">
      <c r="A19" s="93" t="s">
        <v>41</v>
      </c>
      <c r="B19" s="83" t="s">
        <v>42</v>
      </c>
      <c r="C19" s="85">
        <v>42644</v>
      </c>
      <c r="D19" s="85">
        <v>43008</v>
      </c>
      <c r="E19" s="86">
        <v>27024023</v>
      </c>
      <c r="F19" s="86">
        <v>0</v>
      </c>
      <c r="G19" s="86">
        <v>88786</v>
      </c>
      <c r="H19" s="86"/>
      <c r="I19" s="86"/>
      <c r="J19" s="86"/>
      <c r="K19" s="86"/>
      <c r="L19" s="86"/>
      <c r="M19" s="86"/>
      <c r="N19" s="100">
        <f t="shared" si="0"/>
        <v>27112809</v>
      </c>
      <c r="O19" s="74"/>
    </row>
    <row r="20" spans="1:15">
      <c r="A20" s="93" t="s">
        <v>44</v>
      </c>
      <c r="B20" s="83" t="s">
        <v>45</v>
      </c>
      <c r="C20" s="85">
        <v>42644</v>
      </c>
      <c r="D20" s="85">
        <v>43008</v>
      </c>
      <c r="E20" s="86">
        <v>47973599</v>
      </c>
      <c r="F20" s="86">
        <v>88695</v>
      </c>
      <c r="G20" s="86">
        <v>68</v>
      </c>
      <c r="H20" s="86"/>
      <c r="I20" s="86"/>
      <c r="J20" s="86"/>
      <c r="K20" s="86"/>
      <c r="L20" s="86"/>
      <c r="M20" s="86"/>
      <c r="N20" s="100">
        <f t="shared" si="0"/>
        <v>48062362</v>
      </c>
      <c r="O20" s="74"/>
    </row>
    <row r="21" spans="1:15">
      <c r="A21" s="93" t="s">
        <v>47</v>
      </c>
      <c r="B21" s="83" t="s">
        <v>201</v>
      </c>
      <c r="C21" s="85">
        <v>42644</v>
      </c>
      <c r="D21" s="85">
        <v>43008</v>
      </c>
      <c r="E21" s="86">
        <v>5158215</v>
      </c>
      <c r="F21" s="86">
        <v>0</v>
      </c>
      <c r="G21" s="86">
        <v>0</v>
      </c>
      <c r="H21" s="86"/>
      <c r="I21" s="86"/>
      <c r="J21" s="86"/>
      <c r="K21" s="86"/>
      <c r="L21" s="86"/>
      <c r="M21" s="86"/>
      <c r="N21" s="100">
        <f t="shared" si="0"/>
        <v>5158215</v>
      </c>
      <c r="O21" s="74"/>
    </row>
    <row r="22" spans="1:15">
      <c r="A22" s="94" t="s">
        <v>50</v>
      </c>
      <c r="B22" s="90" t="s">
        <v>51</v>
      </c>
      <c r="C22" s="91">
        <v>42644</v>
      </c>
      <c r="D22" s="91">
        <v>43008</v>
      </c>
      <c r="E22" s="99">
        <v>29980493</v>
      </c>
      <c r="F22" s="99">
        <v>1091</v>
      </c>
      <c r="G22" s="99">
        <v>13052</v>
      </c>
      <c r="H22" s="99">
        <v>212</v>
      </c>
      <c r="I22" s="99">
        <v>0</v>
      </c>
      <c r="J22" s="99">
        <v>29</v>
      </c>
      <c r="K22" s="99"/>
      <c r="L22" s="99"/>
      <c r="M22" s="99"/>
      <c r="N22" s="101">
        <f t="shared" si="0"/>
        <v>29994877</v>
      </c>
      <c r="O22" s="74"/>
    </row>
    <row r="23" spans="1:15">
      <c r="A23" s="93" t="s">
        <v>53</v>
      </c>
      <c r="B23" s="83" t="s">
        <v>137</v>
      </c>
      <c r="C23" s="85">
        <v>42644</v>
      </c>
      <c r="D23" s="85">
        <v>43008</v>
      </c>
      <c r="E23" s="86">
        <v>10914648</v>
      </c>
      <c r="F23" s="86">
        <v>0</v>
      </c>
      <c r="G23" s="86">
        <v>4354</v>
      </c>
      <c r="H23" s="86"/>
      <c r="I23" s="86"/>
      <c r="J23" s="86"/>
      <c r="K23" s="86"/>
      <c r="L23" s="86"/>
      <c r="M23" s="86"/>
      <c r="N23" s="100">
        <f t="shared" si="0"/>
        <v>10919002</v>
      </c>
      <c r="O23" s="74"/>
    </row>
    <row r="24" spans="1:15">
      <c r="A24" s="93" t="s">
        <v>56</v>
      </c>
      <c r="B24" s="83" t="s">
        <v>138</v>
      </c>
      <c r="C24" s="85">
        <v>42644</v>
      </c>
      <c r="D24" s="85">
        <v>43008</v>
      </c>
      <c r="E24" s="86">
        <f>164708021+56957144</f>
        <v>221665165</v>
      </c>
      <c r="F24" s="86">
        <v>26701</v>
      </c>
      <c r="G24" s="86">
        <v>232914</v>
      </c>
      <c r="H24" s="86">
        <v>1002</v>
      </c>
      <c r="I24" s="86">
        <v>0</v>
      </c>
      <c r="J24" s="86">
        <v>0</v>
      </c>
      <c r="K24" s="86"/>
      <c r="L24" s="86"/>
      <c r="M24" s="86"/>
      <c r="N24" s="100">
        <f t="shared" si="0"/>
        <v>221925782</v>
      </c>
      <c r="O24" s="74"/>
    </row>
    <row r="25" spans="1:15">
      <c r="A25" s="93" t="s">
        <v>59</v>
      </c>
      <c r="B25" s="83" t="s">
        <v>202</v>
      </c>
      <c r="C25" s="85">
        <v>42644</v>
      </c>
      <c r="D25" s="85">
        <v>43008</v>
      </c>
      <c r="E25" s="86">
        <v>38465036</v>
      </c>
      <c r="F25" s="86">
        <v>0</v>
      </c>
      <c r="G25" s="86">
        <v>0</v>
      </c>
      <c r="H25" s="86"/>
      <c r="I25" s="86"/>
      <c r="J25" s="86"/>
      <c r="K25" s="86"/>
      <c r="L25" s="86"/>
      <c r="M25" s="86"/>
      <c r="N25" s="100">
        <f t="shared" si="0"/>
        <v>38465036</v>
      </c>
      <c r="O25" s="74"/>
    </row>
    <row r="26" spans="1:15">
      <c r="A26" s="93" t="s">
        <v>62</v>
      </c>
      <c r="B26" s="83" t="s">
        <v>63</v>
      </c>
      <c r="C26" s="85">
        <v>42644</v>
      </c>
      <c r="D26" s="85">
        <v>43008</v>
      </c>
      <c r="E26" s="86">
        <v>67230295</v>
      </c>
      <c r="F26" s="86">
        <v>387954</v>
      </c>
      <c r="G26" s="86">
        <v>0</v>
      </c>
      <c r="H26" s="86">
        <v>16190</v>
      </c>
      <c r="I26" s="86">
        <v>360</v>
      </c>
      <c r="J26" s="86">
        <v>0</v>
      </c>
      <c r="K26" s="86"/>
      <c r="L26" s="86"/>
      <c r="M26" s="86"/>
      <c r="N26" s="100">
        <f t="shared" si="0"/>
        <v>67634799</v>
      </c>
      <c r="O26" s="74"/>
    </row>
    <row r="27" spans="1:15">
      <c r="A27" s="94" t="s">
        <v>65</v>
      </c>
      <c r="B27" s="90" t="s">
        <v>66</v>
      </c>
      <c r="C27" s="91">
        <v>42736</v>
      </c>
      <c r="D27" s="91">
        <v>43100</v>
      </c>
      <c r="E27" s="99">
        <v>15838170</v>
      </c>
      <c r="F27" s="99">
        <v>0</v>
      </c>
      <c r="G27" s="99">
        <v>0</v>
      </c>
      <c r="H27" s="99"/>
      <c r="I27" s="99"/>
      <c r="J27" s="99"/>
      <c r="K27" s="99"/>
      <c r="L27" s="99"/>
      <c r="M27" s="99"/>
      <c r="N27" s="101">
        <f t="shared" si="0"/>
        <v>15838170</v>
      </c>
      <c r="O27" s="74"/>
    </row>
    <row r="28" spans="1:15">
      <c r="A28" s="93" t="s">
        <v>68</v>
      </c>
      <c r="B28" s="83" t="s">
        <v>203</v>
      </c>
      <c r="C28" s="85">
        <v>42644</v>
      </c>
      <c r="D28" s="85">
        <v>43008</v>
      </c>
      <c r="E28" s="86">
        <v>35246235</v>
      </c>
      <c r="F28" s="86">
        <v>0</v>
      </c>
      <c r="G28" s="86">
        <v>0</v>
      </c>
      <c r="H28" s="86">
        <v>26</v>
      </c>
      <c r="I28" s="86">
        <v>0</v>
      </c>
      <c r="J28" s="86">
        <v>0</v>
      </c>
      <c r="K28" s="86">
        <v>82</v>
      </c>
      <c r="L28" s="86">
        <v>0</v>
      </c>
      <c r="M28" s="86">
        <v>0</v>
      </c>
      <c r="N28" s="100">
        <f t="shared" si="0"/>
        <v>35246343</v>
      </c>
      <c r="O28" s="74"/>
    </row>
    <row r="29" spans="1:15">
      <c r="A29" s="93" t="s">
        <v>71</v>
      </c>
      <c r="B29" s="83" t="s">
        <v>204</v>
      </c>
      <c r="C29" s="85">
        <v>42644</v>
      </c>
      <c r="D29" s="85">
        <v>43008</v>
      </c>
      <c r="E29" s="86">
        <v>13388596</v>
      </c>
      <c r="F29" s="86">
        <v>0</v>
      </c>
      <c r="G29" s="86">
        <v>0</v>
      </c>
      <c r="H29" s="86"/>
      <c r="I29" s="86"/>
      <c r="J29" s="86"/>
      <c r="K29" s="86"/>
      <c r="L29" s="86"/>
      <c r="M29" s="86"/>
      <c r="N29" s="100">
        <f t="shared" si="0"/>
        <v>13388596</v>
      </c>
      <c r="O29" s="74"/>
    </row>
    <row r="30" spans="1:15">
      <c r="A30" s="93" t="s">
        <v>74</v>
      </c>
      <c r="B30" s="83" t="s">
        <v>205</v>
      </c>
      <c r="C30" s="85">
        <v>42644</v>
      </c>
      <c r="D30" s="85">
        <v>43008</v>
      </c>
      <c r="E30" s="86">
        <v>16054941</v>
      </c>
      <c r="F30" s="86">
        <v>0</v>
      </c>
      <c r="G30" s="86">
        <v>0</v>
      </c>
      <c r="H30" s="86"/>
      <c r="I30" s="86"/>
      <c r="J30" s="86"/>
      <c r="K30" s="86"/>
      <c r="L30" s="86"/>
      <c r="M30" s="86"/>
      <c r="N30" s="100">
        <f t="shared" si="0"/>
        <v>16054941</v>
      </c>
      <c r="O30" s="74"/>
    </row>
    <row r="31" spans="1:15">
      <c r="A31" s="93" t="s">
        <v>77</v>
      </c>
      <c r="B31" s="83" t="s">
        <v>141</v>
      </c>
      <c r="C31" s="85">
        <v>42644</v>
      </c>
      <c r="D31" s="85">
        <v>43008</v>
      </c>
      <c r="E31" s="86">
        <v>75467277</v>
      </c>
      <c r="F31" s="86">
        <v>2442</v>
      </c>
      <c r="G31" s="86">
        <v>1758</v>
      </c>
      <c r="H31" s="86"/>
      <c r="I31" s="86"/>
      <c r="J31" s="86"/>
      <c r="K31" s="86"/>
      <c r="L31" s="86"/>
      <c r="M31" s="86"/>
      <c r="N31" s="100">
        <f t="shared" si="0"/>
        <v>75471477</v>
      </c>
      <c r="O31" s="74"/>
    </row>
    <row r="32" spans="1:15">
      <c r="A32" s="94" t="s">
        <v>80</v>
      </c>
      <c r="B32" s="90" t="s">
        <v>142</v>
      </c>
      <c r="C32" s="91">
        <v>42644</v>
      </c>
      <c r="D32" s="91">
        <v>43008</v>
      </c>
      <c r="E32" s="99">
        <v>38248304</v>
      </c>
      <c r="F32" s="99">
        <v>1187</v>
      </c>
      <c r="G32" s="99">
        <v>5241</v>
      </c>
      <c r="H32" s="99"/>
      <c r="I32" s="99"/>
      <c r="J32" s="99"/>
      <c r="K32" s="99"/>
      <c r="L32" s="99"/>
      <c r="M32" s="99"/>
      <c r="N32" s="101">
        <f t="shared" si="0"/>
        <v>38254732</v>
      </c>
      <c r="O32" s="74"/>
    </row>
    <row r="33" spans="1:15">
      <c r="A33" s="93" t="s">
        <v>83</v>
      </c>
      <c r="B33" s="83" t="s">
        <v>84</v>
      </c>
      <c r="C33" s="85">
        <v>42644</v>
      </c>
      <c r="D33" s="85">
        <v>43008</v>
      </c>
      <c r="E33" s="86">
        <v>23452304</v>
      </c>
      <c r="F33" s="86">
        <v>15247</v>
      </c>
      <c r="G33" s="86">
        <v>100562</v>
      </c>
      <c r="H33" s="86">
        <v>281</v>
      </c>
      <c r="I33" s="86">
        <v>0</v>
      </c>
      <c r="J33" s="86">
        <v>701</v>
      </c>
      <c r="K33" s="86"/>
      <c r="L33" s="86"/>
      <c r="M33" s="86"/>
      <c r="N33" s="100">
        <f t="shared" si="0"/>
        <v>23569095</v>
      </c>
      <c r="O33" s="74"/>
    </row>
    <row r="34" spans="1:15">
      <c r="A34" s="93" t="s">
        <v>88</v>
      </c>
      <c r="B34" s="83" t="s">
        <v>144</v>
      </c>
      <c r="C34" s="85">
        <v>42644</v>
      </c>
      <c r="D34" s="85">
        <v>43008</v>
      </c>
      <c r="E34" s="86">
        <v>47066717</v>
      </c>
      <c r="F34" s="86">
        <v>0</v>
      </c>
      <c r="G34" s="86">
        <v>0</v>
      </c>
      <c r="H34" s="86"/>
      <c r="I34" s="86"/>
      <c r="J34" s="86"/>
      <c r="K34" s="86"/>
      <c r="L34" s="86"/>
      <c r="M34" s="86"/>
      <c r="N34" s="100">
        <f t="shared" si="0"/>
        <v>47066717</v>
      </c>
      <c r="O34" s="74"/>
    </row>
    <row r="35" spans="1:15">
      <c r="A35" s="112" t="s">
        <v>100</v>
      </c>
      <c r="B35" s="83" t="s">
        <v>101</v>
      </c>
      <c r="C35" s="85">
        <v>42644</v>
      </c>
      <c r="D35" s="85">
        <v>43008</v>
      </c>
      <c r="E35" s="86">
        <v>77981</v>
      </c>
      <c r="F35" s="86">
        <v>0</v>
      </c>
      <c r="G35" s="86">
        <v>0</v>
      </c>
      <c r="H35" s="86"/>
      <c r="I35" s="86"/>
      <c r="J35" s="86"/>
      <c r="K35" s="86"/>
      <c r="L35" s="86"/>
      <c r="M35" s="86"/>
      <c r="N35" s="100">
        <f t="shared" si="0"/>
        <v>77981</v>
      </c>
      <c r="O35" s="74"/>
    </row>
    <row r="36" spans="1:15">
      <c r="A36" s="112" t="s">
        <v>97</v>
      </c>
      <c r="B36" s="83" t="s">
        <v>98</v>
      </c>
      <c r="C36" s="85">
        <v>42644</v>
      </c>
      <c r="D36" s="85">
        <v>43008</v>
      </c>
      <c r="E36" s="86">
        <v>1512</v>
      </c>
      <c r="F36" s="86">
        <v>0</v>
      </c>
      <c r="G36" s="86">
        <v>197</v>
      </c>
      <c r="N36" s="100">
        <f t="shared" si="0"/>
        <v>1709</v>
      </c>
    </row>
    <row r="37" spans="1:15">
      <c r="A37" s="127" t="s">
        <v>94</v>
      </c>
      <c r="B37" s="122" t="s">
        <v>206</v>
      </c>
      <c r="C37" s="91">
        <v>42461</v>
      </c>
      <c r="D37" s="91">
        <v>42825</v>
      </c>
      <c r="E37" s="99">
        <v>506734</v>
      </c>
      <c r="F37" s="99">
        <v>0</v>
      </c>
      <c r="G37" s="99">
        <v>0</v>
      </c>
      <c r="H37" s="32"/>
      <c r="I37" s="32"/>
      <c r="J37" s="32"/>
      <c r="K37" s="32"/>
      <c r="L37" s="32"/>
      <c r="M37" s="32"/>
      <c r="N37" s="101">
        <f t="shared" si="0"/>
        <v>506734</v>
      </c>
    </row>
    <row r="38" spans="1:15">
      <c r="A38" s="113" t="s">
        <v>91</v>
      </c>
      <c r="B38" s="114" t="s">
        <v>207</v>
      </c>
      <c r="C38" s="85">
        <v>42644</v>
      </c>
      <c r="D38" s="85">
        <v>43008</v>
      </c>
      <c r="E38" s="86">
        <v>1097340</v>
      </c>
      <c r="F38" s="86">
        <v>0</v>
      </c>
      <c r="G38" s="86">
        <v>0</v>
      </c>
      <c r="N38" s="100">
        <f t="shared" si="0"/>
        <v>1097340</v>
      </c>
    </row>
    <row r="39" spans="1:15">
      <c r="A39" s="127" t="s">
        <v>103</v>
      </c>
      <c r="B39" s="122" t="s">
        <v>104</v>
      </c>
      <c r="C39" s="91">
        <v>42644</v>
      </c>
      <c r="D39" s="91">
        <v>43008</v>
      </c>
      <c r="E39" s="99">
        <v>1041139</v>
      </c>
      <c r="F39" s="99">
        <v>0</v>
      </c>
      <c r="G39" s="99">
        <v>0</v>
      </c>
      <c r="H39" s="32"/>
      <c r="I39" s="32"/>
      <c r="J39" s="32"/>
      <c r="K39" s="32"/>
      <c r="L39" s="32"/>
      <c r="M39" s="32"/>
      <c r="N39" s="101">
        <f t="shared" si="0"/>
        <v>1041139</v>
      </c>
    </row>
  </sheetData>
  <pageMargins left="0.2" right="0.2" top="0.75" bottom="0.75" header="0.3" footer="0.3"/>
  <pageSetup scale="69" fitToHeight="8" orientation="landscape" r:id="rId1"/>
  <headerFooter>
    <oddFooter>&amp;L&amp;Z&amp;F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85" zoomScaleNormal="85" workbookViewId="0">
      <selection activeCell="A3" sqref="A3"/>
    </sheetView>
  </sheetViews>
  <sheetFormatPr defaultRowHeight="15"/>
  <cols>
    <col min="1" max="1" width="9.140625" style="72"/>
    <col min="2" max="2" width="19.28515625" style="72" customWidth="1"/>
    <col min="3" max="3" width="10.42578125" style="72" bestFit="1" customWidth="1"/>
    <col min="4" max="4" width="11.28515625" style="72" bestFit="1" customWidth="1"/>
    <col min="5" max="5" width="16.140625" style="72" bestFit="1" customWidth="1"/>
    <col min="6" max="9" width="14.42578125" style="72" bestFit="1" customWidth="1"/>
    <col min="10" max="10" width="16.140625" style="72" bestFit="1" customWidth="1"/>
    <col min="11" max="13" width="14.42578125" style="72" bestFit="1" customWidth="1"/>
    <col min="14" max="14" width="14.28515625" style="72" bestFit="1" customWidth="1"/>
    <col min="15" max="15" width="12.5703125" style="72" bestFit="1" customWidth="1"/>
    <col min="16" max="16384" width="9.140625" style="72"/>
  </cols>
  <sheetData>
    <row r="1" spans="1:15" ht="20.25">
      <c r="A1" s="75" t="s">
        <v>208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8">
      <c r="A2" s="76" t="s">
        <v>170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8">
      <c r="A3" s="76" t="s">
        <v>227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>
      <c r="A4" s="77" t="s">
        <v>171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8"/>
    </row>
    <row r="5" spans="1: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8"/>
    </row>
    <row r="6" spans="1:15" ht="42" customHeight="1">
      <c r="A6" s="80" t="s">
        <v>172</v>
      </c>
      <c r="B6" s="81" t="s">
        <v>173</v>
      </c>
      <c r="C6" s="81" t="s">
        <v>183</v>
      </c>
      <c r="D6" s="81" t="s">
        <v>184</v>
      </c>
      <c r="E6" s="81" t="s">
        <v>209</v>
      </c>
      <c r="F6" s="81" t="s">
        <v>209</v>
      </c>
      <c r="G6" s="81" t="s">
        <v>209</v>
      </c>
      <c r="H6" s="81" t="s">
        <v>209</v>
      </c>
      <c r="I6" s="81" t="s">
        <v>209</v>
      </c>
      <c r="J6" s="81" t="s">
        <v>209</v>
      </c>
      <c r="K6" s="81" t="s">
        <v>209</v>
      </c>
      <c r="L6" s="81" t="s">
        <v>209</v>
      </c>
      <c r="M6" s="81" t="s">
        <v>209</v>
      </c>
      <c r="N6" s="82" t="s">
        <v>177</v>
      </c>
      <c r="O6" s="78"/>
    </row>
    <row r="7" spans="1:15" s="108" customFormat="1" ht="26.25">
      <c r="A7" s="105"/>
      <c r="B7" s="106" t="s">
        <v>186</v>
      </c>
      <c r="C7" s="105" t="s">
        <v>187</v>
      </c>
      <c r="D7" s="105" t="s">
        <v>188</v>
      </c>
      <c r="E7" s="106" t="s">
        <v>210</v>
      </c>
      <c r="F7" s="106" t="s">
        <v>211</v>
      </c>
      <c r="G7" s="106" t="s">
        <v>212</v>
      </c>
      <c r="H7" s="106" t="s">
        <v>213</v>
      </c>
      <c r="I7" s="106" t="s">
        <v>214</v>
      </c>
      <c r="J7" s="106" t="s">
        <v>215</v>
      </c>
      <c r="K7" s="106" t="s">
        <v>216</v>
      </c>
      <c r="L7" s="106" t="s">
        <v>217</v>
      </c>
      <c r="M7" s="106" t="s">
        <v>218</v>
      </c>
      <c r="N7" s="106"/>
      <c r="O7" s="107"/>
    </row>
    <row r="8" spans="1:15">
      <c r="A8" s="95" t="s">
        <v>9</v>
      </c>
      <c r="B8" s="96" t="s">
        <v>129</v>
      </c>
      <c r="C8" s="85">
        <v>42644</v>
      </c>
      <c r="D8" s="85">
        <v>43008</v>
      </c>
      <c r="E8" s="102">
        <v>257401287</v>
      </c>
      <c r="F8" s="102">
        <v>4814</v>
      </c>
      <c r="G8" s="102">
        <v>247332</v>
      </c>
      <c r="H8" s="102"/>
      <c r="I8" s="102"/>
      <c r="J8" s="102"/>
      <c r="K8" s="102"/>
      <c r="L8" s="102"/>
      <c r="M8" s="102"/>
      <c r="N8" s="103">
        <f>SUM(E8:M8)</f>
        <v>257653433</v>
      </c>
      <c r="O8" s="79"/>
    </row>
    <row r="9" spans="1:15">
      <c r="A9" s="93" t="s">
        <v>12</v>
      </c>
      <c r="B9" s="83" t="s">
        <v>13</v>
      </c>
      <c r="C9" s="85">
        <v>42644</v>
      </c>
      <c r="D9" s="85">
        <v>43008</v>
      </c>
      <c r="E9" s="86">
        <v>45100167</v>
      </c>
      <c r="F9" s="86">
        <v>0</v>
      </c>
      <c r="G9" s="86">
        <v>13632</v>
      </c>
      <c r="H9" s="86"/>
      <c r="I9" s="86"/>
      <c r="J9" s="86"/>
      <c r="K9" s="86"/>
      <c r="L9" s="86"/>
      <c r="M9" s="86"/>
      <c r="N9" s="100">
        <f t="shared" ref="N9:N39" si="0">SUM(E9:M9)</f>
        <v>45113799</v>
      </c>
      <c r="O9" s="79"/>
    </row>
    <row r="10" spans="1:15">
      <c r="A10" s="93" t="s">
        <v>15</v>
      </c>
      <c r="B10" s="83" t="s">
        <v>130</v>
      </c>
      <c r="C10" s="85">
        <v>42644</v>
      </c>
      <c r="D10" s="85">
        <v>42947</v>
      </c>
      <c r="E10" s="86">
        <v>24426864</v>
      </c>
      <c r="F10" s="86">
        <v>0</v>
      </c>
      <c r="G10" s="86">
        <v>1204</v>
      </c>
      <c r="H10" s="86">
        <v>161</v>
      </c>
      <c r="I10" s="86">
        <v>0</v>
      </c>
      <c r="J10" s="86">
        <v>0</v>
      </c>
      <c r="K10" s="86"/>
      <c r="L10" s="86"/>
      <c r="M10" s="86"/>
      <c r="N10" s="100">
        <f t="shared" si="0"/>
        <v>24428229</v>
      </c>
      <c r="O10" s="79"/>
    </row>
    <row r="11" spans="1:15">
      <c r="A11" s="93" t="s">
        <v>17</v>
      </c>
      <c r="B11" s="83" t="s">
        <v>18</v>
      </c>
      <c r="C11" s="85">
        <v>42736</v>
      </c>
      <c r="D11" s="85">
        <v>43100</v>
      </c>
      <c r="E11" s="86">
        <v>101877292</v>
      </c>
      <c r="F11" s="86">
        <v>0</v>
      </c>
      <c r="G11" s="86">
        <v>0</v>
      </c>
      <c r="H11" s="86"/>
      <c r="I11" s="86"/>
      <c r="J11" s="86"/>
      <c r="K11" s="86"/>
      <c r="L11" s="86"/>
      <c r="M11" s="86"/>
      <c r="N11" s="100">
        <f t="shared" si="0"/>
        <v>101877292</v>
      </c>
      <c r="O11" s="79"/>
    </row>
    <row r="12" spans="1:15">
      <c r="A12" s="94" t="s">
        <v>20</v>
      </c>
      <c r="B12" s="90" t="s">
        <v>198</v>
      </c>
      <c r="C12" s="91">
        <v>42644</v>
      </c>
      <c r="D12" s="91">
        <v>43008</v>
      </c>
      <c r="E12" s="99">
        <v>307440985</v>
      </c>
      <c r="F12" s="99">
        <v>103</v>
      </c>
      <c r="G12" s="99">
        <v>107380</v>
      </c>
      <c r="H12" s="99">
        <v>20570</v>
      </c>
      <c r="I12" s="99">
        <v>0</v>
      </c>
      <c r="J12" s="99">
        <v>1811</v>
      </c>
      <c r="K12" s="99">
        <v>8625</v>
      </c>
      <c r="L12" s="99">
        <v>0</v>
      </c>
      <c r="M12" s="99">
        <v>2294</v>
      </c>
      <c r="N12" s="101">
        <f>SUM(E12:M12)</f>
        <v>307581768</v>
      </c>
      <c r="O12" s="79"/>
    </row>
    <row r="13" spans="1:15">
      <c r="A13" s="93" t="s">
        <v>23</v>
      </c>
      <c r="B13" s="83" t="s">
        <v>131</v>
      </c>
      <c r="C13" s="85">
        <v>42644</v>
      </c>
      <c r="D13" s="85">
        <v>43008</v>
      </c>
      <c r="E13" s="86">
        <v>151644125</v>
      </c>
      <c r="F13" s="86">
        <v>91379</v>
      </c>
      <c r="G13" s="86">
        <v>36814</v>
      </c>
      <c r="H13" s="86"/>
      <c r="I13" s="86"/>
      <c r="J13" s="86"/>
      <c r="K13" s="86"/>
      <c r="L13" s="86"/>
      <c r="M13" s="86"/>
      <c r="N13" s="100">
        <f t="shared" si="0"/>
        <v>151772318</v>
      </c>
      <c r="O13" s="79"/>
    </row>
    <row r="14" spans="1:15">
      <c r="A14" s="93" t="s">
        <v>27</v>
      </c>
      <c r="B14" s="83" t="s">
        <v>28</v>
      </c>
      <c r="C14" s="85">
        <v>42644</v>
      </c>
      <c r="D14" s="85">
        <v>43008</v>
      </c>
      <c r="E14" s="86">
        <v>36094365</v>
      </c>
      <c r="F14" s="86">
        <v>0</v>
      </c>
      <c r="G14" s="86">
        <v>18626</v>
      </c>
      <c r="H14" s="86">
        <v>930</v>
      </c>
      <c r="I14" s="86">
        <v>0</v>
      </c>
      <c r="J14" s="86">
        <v>677</v>
      </c>
      <c r="K14" s="86"/>
      <c r="L14" s="86"/>
      <c r="M14" s="86"/>
      <c r="N14" s="100">
        <f t="shared" si="0"/>
        <v>36114598</v>
      </c>
      <c r="O14" s="79"/>
    </row>
    <row r="15" spans="1:15">
      <c r="A15" s="93" t="s">
        <v>30</v>
      </c>
      <c r="B15" s="83" t="s">
        <v>132</v>
      </c>
      <c r="C15" s="85">
        <v>42644</v>
      </c>
      <c r="D15" s="85">
        <v>43008</v>
      </c>
      <c r="E15" s="86">
        <v>156232366</v>
      </c>
      <c r="F15" s="86">
        <v>145048</v>
      </c>
      <c r="G15" s="86">
        <v>86680</v>
      </c>
      <c r="H15" s="86">
        <v>3094</v>
      </c>
      <c r="I15" s="86">
        <v>0</v>
      </c>
      <c r="J15" s="86">
        <v>0</v>
      </c>
      <c r="K15" s="86"/>
      <c r="L15" s="86"/>
      <c r="M15" s="86"/>
      <c r="N15" s="100">
        <f t="shared" si="0"/>
        <v>156467188</v>
      </c>
      <c r="O15" s="79"/>
    </row>
    <row r="16" spans="1:15">
      <c r="A16" s="93" t="s">
        <v>33</v>
      </c>
      <c r="B16" s="83" t="s">
        <v>133</v>
      </c>
      <c r="C16" s="85">
        <v>42644</v>
      </c>
      <c r="D16" s="85">
        <v>43008</v>
      </c>
      <c r="E16" s="86">
        <v>47101160</v>
      </c>
      <c r="F16" s="86">
        <v>1677</v>
      </c>
      <c r="G16" s="86">
        <v>76245</v>
      </c>
      <c r="H16" s="86">
        <v>1367</v>
      </c>
      <c r="I16" s="86">
        <v>0</v>
      </c>
      <c r="J16" s="86">
        <v>0</v>
      </c>
      <c r="K16" s="86"/>
      <c r="L16" s="86"/>
      <c r="M16" s="86"/>
      <c r="N16" s="100">
        <f t="shared" si="0"/>
        <v>47180449</v>
      </c>
      <c r="O16" s="79"/>
    </row>
    <row r="17" spans="1:15">
      <c r="A17" s="94" t="s">
        <v>35</v>
      </c>
      <c r="B17" s="90" t="s">
        <v>199</v>
      </c>
      <c r="C17" s="91">
        <v>42736</v>
      </c>
      <c r="D17" s="91">
        <v>43100</v>
      </c>
      <c r="E17" s="99">
        <v>25933185</v>
      </c>
      <c r="F17" s="99">
        <v>0</v>
      </c>
      <c r="G17" s="99">
        <v>0</v>
      </c>
      <c r="H17" s="99"/>
      <c r="I17" s="99"/>
      <c r="J17" s="99"/>
      <c r="K17" s="99"/>
      <c r="L17" s="99"/>
      <c r="M17" s="99"/>
      <c r="N17" s="101">
        <f t="shared" si="0"/>
        <v>25933185</v>
      </c>
      <c r="O17" s="79"/>
    </row>
    <row r="18" spans="1:15">
      <c r="A18" s="93" t="s">
        <v>39</v>
      </c>
      <c r="B18" s="83" t="s">
        <v>200</v>
      </c>
      <c r="C18" s="85">
        <v>42644</v>
      </c>
      <c r="D18" s="85">
        <v>43008</v>
      </c>
      <c r="E18" s="86">
        <v>106567907</v>
      </c>
      <c r="F18" s="86">
        <v>138663</v>
      </c>
      <c r="G18" s="86">
        <v>48481</v>
      </c>
      <c r="H18" s="86"/>
      <c r="I18" s="86"/>
      <c r="J18" s="86"/>
      <c r="K18" s="86"/>
      <c r="L18" s="86"/>
      <c r="M18" s="86"/>
      <c r="N18" s="100">
        <f t="shared" si="0"/>
        <v>106755051</v>
      </c>
      <c r="O18" s="79"/>
    </row>
    <row r="19" spans="1:15">
      <c r="A19" s="93" t="s">
        <v>41</v>
      </c>
      <c r="B19" s="83" t="s">
        <v>42</v>
      </c>
      <c r="C19" s="85">
        <v>42644</v>
      </c>
      <c r="D19" s="85">
        <v>43008</v>
      </c>
      <c r="E19" s="86">
        <v>77361504</v>
      </c>
      <c r="F19" s="86">
        <v>0</v>
      </c>
      <c r="G19" s="86">
        <v>141873</v>
      </c>
      <c r="H19" s="86"/>
      <c r="I19" s="86"/>
      <c r="J19" s="86"/>
      <c r="K19" s="86"/>
      <c r="L19" s="86"/>
      <c r="M19" s="86"/>
      <c r="N19" s="100">
        <f t="shared" si="0"/>
        <v>77503377</v>
      </c>
      <c r="O19" s="79"/>
    </row>
    <row r="20" spans="1:15">
      <c r="A20" s="93" t="s">
        <v>44</v>
      </c>
      <c r="B20" s="83" t="s">
        <v>45</v>
      </c>
      <c r="C20" s="85">
        <v>42644</v>
      </c>
      <c r="D20" s="85">
        <v>43008</v>
      </c>
      <c r="E20" s="86">
        <v>204420848</v>
      </c>
      <c r="F20" s="86">
        <v>335048</v>
      </c>
      <c r="G20" s="86">
        <v>84</v>
      </c>
      <c r="H20" s="86"/>
      <c r="I20" s="86"/>
      <c r="J20" s="86"/>
      <c r="K20" s="86"/>
      <c r="L20" s="86"/>
      <c r="M20" s="86"/>
      <c r="N20" s="100">
        <f t="shared" si="0"/>
        <v>204755980</v>
      </c>
      <c r="O20" s="79"/>
    </row>
    <row r="21" spans="1:15">
      <c r="A21" s="93" t="s">
        <v>47</v>
      </c>
      <c r="B21" s="83" t="s">
        <v>201</v>
      </c>
      <c r="C21" s="85">
        <v>42644</v>
      </c>
      <c r="D21" s="85">
        <v>43008</v>
      </c>
      <c r="E21" s="86">
        <v>20481017</v>
      </c>
      <c r="F21" s="86">
        <v>0</v>
      </c>
      <c r="G21" s="86">
        <v>0</v>
      </c>
      <c r="H21" s="86"/>
      <c r="I21" s="86"/>
      <c r="J21" s="86"/>
      <c r="K21" s="86"/>
      <c r="L21" s="86"/>
      <c r="M21" s="86"/>
      <c r="N21" s="100">
        <f t="shared" si="0"/>
        <v>20481017</v>
      </c>
      <c r="O21" s="79"/>
    </row>
    <row r="22" spans="1:15">
      <c r="A22" s="94" t="s">
        <v>50</v>
      </c>
      <c r="B22" s="90" t="s">
        <v>51</v>
      </c>
      <c r="C22" s="91">
        <v>42644</v>
      </c>
      <c r="D22" s="91">
        <v>43008</v>
      </c>
      <c r="E22" s="99">
        <v>152034326</v>
      </c>
      <c r="F22" s="99">
        <v>3500</v>
      </c>
      <c r="G22" s="99">
        <v>54073</v>
      </c>
      <c r="H22" s="99">
        <v>2483</v>
      </c>
      <c r="I22" s="99">
        <v>0</v>
      </c>
      <c r="J22" s="99">
        <v>120</v>
      </c>
      <c r="K22" s="99"/>
      <c r="L22" s="99"/>
      <c r="M22" s="99"/>
      <c r="N22" s="101">
        <f t="shared" si="0"/>
        <v>152094502</v>
      </c>
      <c r="O22" s="79"/>
    </row>
    <row r="23" spans="1:15">
      <c r="A23" s="93" t="s">
        <v>53</v>
      </c>
      <c r="B23" s="83" t="s">
        <v>137</v>
      </c>
      <c r="C23" s="85">
        <v>42644</v>
      </c>
      <c r="D23" s="85">
        <v>43008</v>
      </c>
      <c r="E23" s="86">
        <v>36459606</v>
      </c>
      <c r="F23" s="86">
        <v>0</v>
      </c>
      <c r="G23" s="86">
        <v>7039</v>
      </c>
      <c r="H23" s="86"/>
      <c r="I23" s="86"/>
      <c r="J23" s="86"/>
      <c r="K23" s="86"/>
      <c r="L23" s="86"/>
      <c r="M23" s="86"/>
      <c r="N23" s="100">
        <f t="shared" si="0"/>
        <v>36466645</v>
      </c>
      <c r="O23" s="79"/>
    </row>
    <row r="24" spans="1:15">
      <c r="A24" s="93" t="s">
        <v>56</v>
      </c>
      <c r="B24" s="83" t="s">
        <v>138</v>
      </c>
      <c r="C24" s="85">
        <v>42644</v>
      </c>
      <c r="D24" s="85">
        <v>43008</v>
      </c>
      <c r="E24" s="86">
        <f>898697927+311057812</f>
        <v>1209755739</v>
      </c>
      <c r="F24" s="86">
        <v>196306</v>
      </c>
      <c r="G24" s="86">
        <v>1494349</v>
      </c>
      <c r="H24" s="86">
        <v>8114</v>
      </c>
      <c r="I24" s="86">
        <v>0</v>
      </c>
      <c r="J24" s="86">
        <v>0</v>
      </c>
      <c r="K24" s="86"/>
      <c r="L24" s="86"/>
      <c r="M24" s="86"/>
      <c r="N24" s="100">
        <f t="shared" si="0"/>
        <v>1211454508</v>
      </c>
      <c r="O24" s="79"/>
    </row>
    <row r="25" spans="1:15">
      <c r="A25" s="93" t="s">
        <v>59</v>
      </c>
      <c r="B25" s="83" t="s">
        <v>202</v>
      </c>
      <c r="C25" s="85">
        <v>42644</v>
      </c>
      <c r="D25" s="85">
        <v>43008</v>
      </c>
      <c r="E25" s="86">
        <v>134180431</v>
      </c>
      <c r="F25" s="86">
        <v>0</v>
      </c>
      <c r="G25" s="86">
        <v>0</v>
      </c>
      <c r="H25" s="86"/>
      <c r="I25" s="86"/>
      <c r="J25" s="86"/>
      <c r="K25" s="86"/>
      <c r="L25" s="86"/>
      <c r="M25" s="86"/>
      <c r="N25" s="100">
        <f t="shared" si="0"/>
        <v>134180431</v>
      </c>
      <c r="O25" s="79"/>
    </row>
    <row r="26" spans="1:15">
      <c r="A26" s="93" t="s">
        <v>62</v>
      </c>
      <c r="B26" s="83" t="s">
        <v>63</v>
      </c>
      <c r="C26" s="85">
        <v>42644</v>
      </c>
      <c r="D26" s="85">
        <v>43008</v>
      </c>
      <c r="E26" s="86">
        <v>244799130</v>
      </c>
      <c r="F26" s="86">
        <v>443405</v>
      </c>
      <c r="G26" s="86">
        <v>0</v>
      </c>
      <c r="H26" s="86">
        <v>3168</v>
      </c>
      <c r="I26" s="86">
        <v>730</v>
      </c>
      <c r="J26" s="86">
        <v>0</v>
      </c>
      <c r="K26" s="86"/>
      <c r="L26" s="86"/>
      <c r="M26" s="86"/>
      <c r="N26" s="100">
        <f t="shared" si="0"/>
        <v>245246433</v>
      </c>
      <c r="O26" s="79"/>
    </row>
    <row r="27" spans="1:15">
      <c r="A27" s="94" t="s">
        <v>65</v>
      </c>
      <c r="B27" s="90" t="s">
        <v>66</v>
      </c>
      <c r="C27" s="91">
        <v>42736</v>
      </c>
      <c r="D27" s="91">
        <v>43100</v>
      </c>
      <c r="E27" s="99">
        <v>76172447</v>
      </c>
      <c r="F27" s="99">
        <v>0</v>
      </c>
      <c r="G27" s="99">
        <v>0</v>
      </c>
      <c r="H27" s="99"/>
      <c r="I27" s="99"/>
      <c r="J27" s="99"/>
      <c r="K27" s="99"/>
      <c r="L27" s="99"/>
      <c r="M27" s="99"/>
      <c r="N27" s="101">
        <f t="shared" si="0"/>
        <v>76172447</v>
      </c>
      <c r="O27" s="79"/>
    </row>
    <row r="28" spans="1:15">
      <c r="A28" s="93" t="s">
        <v>68</v>
      </c>
      <c r="B28" s="83" t="s">
        <v>203</v>
      </c>
      <c r="C28" s="85">
        <v>42644</v>
      </c>
      <c r="D28" s="85">
        <v>43008</v>
      </c>
      <c r="E28" s="86">
        <v>125959663</v>
      </c>
      <c r="F28" s="86">
        <v>0</v>
      </c>
      <c r="G28" s="86">
        <v>0</v>
      </c>
      <c r="H28" s="86">
        <v>172</v>
      </c>
      <c r="I28" s="86">
        <v>0</v>
      </c>
      <c r="J28" s="86">
        <v>0</v>
      </c>
      <c r="K28" s="86">
        <v>99</v>
      </c>
      <c r="L28" s="86">
        <v>0</v>
      </c>
      <c r="M28" s="86">
        <v>0</v>
      </c>
      <c r="N28" s="100">
        <f t="shared" si="0"/>
        <v>125959934</v>
      </c>
      <c r="O28" s="79"/>
    </row>
    <row r="29" spans="1:15">
      <c r="A29" s="93" t="s">
        <v>71</v>
      </c>
      <c r="B29" s="83" t="s">
        <v>204</v>
      </c>
      <c r="C29" s="85">
        <v>42644</v>
      </c>
      <c r="D29" s="85">
        <v>43008</v>
      </c>
      <c r="E29" s="86">
        <v>74554157</v>
      </c>
      <c r="F29" s="86">
        <v>0</v>
      </c>
      <c r="G29" s="86">
        <v>0</v>
      </c>
      <c r="H29" s="86"/>
      <c r="I29" s="86"/>
      <c r="J29" s="86"/>
      <c r="K29" s="86"/>
      <c r="L29" s="86"/>
      <c r="M29" s="86"/>
      <c r="N29" s="100">
        <f t="shared" si="0"/>
        <v>74554157</v>
      </c>
      <c r="O29" s="79"/>
    </row>
    <row r="30" spans="1:15">
      <c r="A30" s="93" t="s">
        <v>74</v>
      </c>
      <c r="B30" s="83" t="s">
        <v>205</v>
      </c>
      <c r="C30" s="85">
        <v>42644</v>
      </c>
      <c r="D30" s="85">
        <v>43008</v>
      </c>
      <c r="E30" s="86">
        <v>67798136</v>
      </c>
      <c r="F30" s="86">
        <v>0</v>
      </c>
      <c r="G30" s="86">
        <v>0</v>
      </c>
      <c r="H30" s="86"/>
      <c r="I30" s="86"/>
      <c r="J30" s="86"/>
      <c r="K30" s="86"/>
      <c r="L30" s="86"/>
      <c r="M30" s="86"/>
      <c r="N30" s="100">
        <f t="shared" si="0"/>
        <v>67798136</v>
      </c>
      <c r="O30" s="79"/>
    </row>
    <row r="31" spans="1:15">
      <c r="A31" s="93" t="s">
        <v>77</v>
      </c>
      <c r="B31" s="83" t="s">
        <v>141</v>
      </c>
      <c r="C31" s="85">
        <v>42644</v>
      </c>
      <c r="D31" s="85">
        <v>43008</v>
      </c>
      <c r="E31" s="86">
        <v>268335134</v>
      </c>
      <c r="F31" s="86">
        <v>1224</v>
      </c>
      <c r="G31" s="86">
        <v>4988</v>
      </c>
      <c r="H31" s="86"/>
      <c r="I31" s="86"/>
      <c r="J31" s="86"/>
      <c r="K31" s="86"/>
      <c r="L31" s="86"/>
      <c r="M31" s="86"/>
      <c r="N31" s="100">
        <f t="shared" si="0"/>
        <v>268341346</v>
      </c>
      <c r="O31" s="79"/>
    </row>
    <row r="32" spans="1:15">
      <c r="A32" s="94" t="s">
        <v>80</v>
      </c>
      <c r="B32" s="90" t="s">
        <v>142</v>
      </c>
      <c r="C32" s="91">
        <v>42644</v>
      </c>
      <c r="D32" s="91">
        <v>43008</v>
      </c>
      <c r="E32" s="99">
        <v>137176346</v>
      </c>
      <c r="F32" s="99">
        <v>2198</v>
      </c>
      <c r="G32" s="99">
        <v>19948</v>
      </c>
      <c r="H32" s="99"/>
      <c r="I32" s="99"/>
      <c r="J32" s="99"/>
      <c r="K32" s="99"/>
      <c r="L32" s="99"/>
      <c r="M32" s="99"/>
      <c r="N32" s="101">
        <f t="shared" si="0"/>
        <v>137198492</v>
      </c>
      <c r="O32" s="79"/>
    </row>
    <row r="33" spans="1:15">
      <c r="A33" s="93" t="s">
        <v>83</v>
      </c>
      <c r="B33" s="83" t="s">
        <v>84</v>
      </c>
      <c r="C33" s="85">
        <v>42644</v>
      </c>
      <c r="D33" s="85">
        <v>43008</v>
      </c>
      <c r="E33" s="86">
        <v>76089162</v>
      </c>
      <c r="F33" s="86">
        <v>19790</v>
      </c>
      <c r="G33" s="86">
        <v>219869</v>
      </c>
      <c r="H33" s="86">
        <v>336</v>
      </c>
      <c r="I33" s="86">
        <v>0</v>
      </c>
      <c r="J33" s="86">
        <v>1534</v>
      </c>
      <c r="K33" s="86"/>
      <c r="L33" s="86"/>
      <c r="M33" s="86"/>
      <c r="N33" s="100">
        <f t="shared" si="0"/>
        <v>76330691</v>
      </c>
      <c r="O33" s="79"/>
    </row>
    <row r="34" spans="1:15">
      <c r="A34" s="93" t="s">
        <v>88</v>
      </c>
      <c r="B34" s="83" t="s">
        <v>144</v>
      </c>
      <c r="C34" s="85">
        <v>42644</v>
      </c>
      <c r="D34" s="85">
        <v>43008</v>
      </c>
      <c r="E34" s="86">
        <v>134619153</v>
      </c>
      <c r="F34" s="86">
        <v>0</v>
      </c>
      <c r="G34" s="86">
        <v>0</v>
      </c>
      <c r="H34" s="86"/>
      <c r="I34" s="86"/>
      <c r="J34" s="86"/>
      <c r="K34" s="86"/>
      <c r="L34" s="86"/>
      <c r="M34" s="86"/>
      <c r="N34" s="100">
        <f t="shared" si="0"/>
        <v>134619153</v>
      </c>
      <c r="O34" s="79"/>
    </row>
    <row r="35" spans="1:15">
      <c r="A35" s="93" t="s">
        <v>100</v>
      </c>
      <c r="B35" s="83" t="s">
        <v>101</v>
      </c>
      <c r="C35" s="85">
        <v>42644</v>
      </c>
      <c r="D35" s="85">
        <v>43008</v>
      </c>
      <c r="E35" s="86">
        <v>303785</v>
      </c>
      <c r="F35" s="86">
        <v>0</v>
      </c>
      <c r="G35" s="86">
        <v>0</v>
      </c>
      <c r="H35" s="86"/>
      <c r="I35" s="86"/>
      <c r="J35" s="86"/>
      <c r="K35" s="86"/>
      <c r="L35" s="86"/>
      <c r="M35" s="86"/>
      <c r="N35" s="100">
        <f t="shared" si="0"/>
        <v>303785</v>
      </c>
      <c r="O35" s="79"/>
    </row>
    <row r="36" spans="1:15">
      <c r="A36" s="112" t="s">
        <v>97</v>
      </c>
      <c r="B36" s="83" t="s">
        <v>219</v>
      </c>
      <c r="C36" s="85">
        <v>42644</v>
      </c>
      <c r="D36" s="85">
        <v>43008</v>
      </c>
      <c r="E36" s="86">
        <v>6924</v>
      </c>
      <c r="F36" s="86">
        <v>0</v>
      </c>
      <c r="G36" s="86">
        <v>214</v>
      </c>
      <c r="H36" s="86"/>
      <c r="I36" s="88"/>
      <c r="J36" s="88"/>
      <c r="K36" s="88"/>
      <c r="L36" s="88"/>
      <c r="M36" s="88"/>
      <c r="N36" s="100">
        <f t="shared" si="0"/>
        <v>7138</v>
      </c>
    </row>
    <row r="37" spans="1:15">
      <c r="A37" s="127" t="s">
        <v>94</v>
      </c>
      <c r="B37" s="122" t="s">
        <v>206</v>
      </c>
      <c r="C37" s="91">
        <v>42461</v>
      </c>
      <c r="D37" s="91">
        <v>42825</v>
      </c>
      <c r="E37" s="99">
        <v>1093934</v>
      </c>
      <c r="F37" s="99">
        <v>0</v>
      </c>
      <c r="G37" s="99">
        <v>0</v>
      </c>
      <c r="H37" s="32"/>
      <c r="I37" s="32"/>
      <c r="J37" s="32"/>
      <c r="K37" s="32"/>
      <c r="L37" s="32"/>
      <c r="M37" s="32"/>
      <c r="N37" s="101">
        <f t="shared" si="0"/>
        <v>1093934</v>
      </c>
    </row>
    <row r="38" spans="1:15">
      <c r="A38" s="113" t="s">
        <v>91</v>
      </c>
      <c r="B38" s="114" t="s">
        <v>207</v>
      </c>
      <c r="C38" s="85">
        <v>42644</v>
      </c>
      <c r="D38" s="85">
        <v>43008</v>
      </c>
      <c r="E38" s="86">
        <v>2333101</v>
      </c>
      <c r="F38" s="86">
        <v>0</v>
      </c>
      <c r="G38" s="86">
        <v>0</v>
      </c>
      <c r="N38" s="100">
        <f t="shared" si="0"/>
        <v>2333101</v>
      </c>
    </row>
    <row r="39" spans="1:15">
      <c r="A39" s="127" t="s">
        <v>103</v>
      </c>
      <c r="B39" s="122" t="s">
        <v>104</v>
      </c>
      <c r="C39" s="91">
        <v>42644</v>
      </c>
      <c r="D39" s="91">
        <v>43008</v>
      </c>
      <c r="E39" s="99">
        <v>2689685</v>
      </c>
      <c r="F39" s="99">
        <v>0</v>
      </c>
      <c r="G39" s="99">
        <v>0</v>
      </c>
      <c r="H39" s="32"/>
      <c r="I39" s="32"/>
      <c r="J39" s="32"/>
      <c r="K39" s="32"/>
      <c r="L39" s="32"/>
      <c r="M39" s="32"/>
      <c r="N39" s="101">
        <f t="shared" si="0"/>
        <v>2689685</v>
      </c>
    </row>
  </sheetData>
  <pageMargins left="0.2" right="0.2" top="0.75" bottom="0.75" header="0.3" footer="0.3"/>
  <pageSetup scale="68" fitToHeight="9" orientation="landscape" r:id="rId1"/>
  <headerFooter>
    <oddFooter>&amp;L&amp;Z&amp;F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APC Conversion Factor</vt:lpstr>
      <vt:lpstr>CT Wage Index</vt:lpstr>
      <vt:lpstr>Outpatient CCR</vt:lpstr>
      <vt:lpstr>OP_Cost</vt:lpstr>
      <vt:lpstr>OP_Charges</vt:lpstr>
      <vt:lpstr>'Outpatient CCR'!Print_Titles</vt:lpstr>
    </vt:vector>
  </TitlesOfParts>
  <Company>MSLC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aperry</dc:creator>
  <cp:lastModifiedBy>Cecil, Roberta C.</cp:lastModifiedBy>
  <cp:lastPrinted>2018-12-20T19:17:24Z</cp:lastPrinted>
  <dcterms:created xsi:type="dcterms:W3CDTF">2015-10-01T19:47:57Z</dcterms:created>
  <dcterms:modified xsi:type="dcterms:W3CDTF">2018-12-28T14:22:23Z</dcterms:modified>
</cp:coreProperties>
</file>