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276" windowWidth="18192" windowHeight="11832"/>
  </bookViews>
  <sheets>
    <sheet name="DSH 2020 final" sheetId="7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UNTER" localSheetId="0">#REF!</definedName>
    <definedName name="COUNTER">#REF!</definedName>
    <definedName name="FFY05_DSH_Query" localSheetId="0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main_content" localSheetId="0">'DSH 2020 final'!$A$80</definedName>
    <definedName name="PRINT" localSheetId="0">#REF!</definedName>
    <definedName name="PRINT">#REF!</definedName>
    <definedName name="_xlnm.Print_Area" localSheetId="0">'DSH 2020 final'!$A$1:$H$43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G31" i="7" l="1"/>
  <c r="G29" i="7"/>
  <c r="G28" i="7"/>
  <c r="G9" i="7"/>
  <c r="D39" i="7" l="1"/>
  <c r="D38" i="7"/>
  <c r="D37" i="7"/>
  <c r="C35" i="7"/>
  <c r="B35" i="7"/>
  <c r="G37" i="7"/>
  <c r="F9" i="7"/>
  <c r="E31" i="7"/>
  <c r="E29" i="7"/>
  <c r="E28" i="7"/>
  <c r="E9" i="7"/>
  <c r="E37" i="7"/>
  <c r="C31" i="7" l="1"/>
  <c r="D31" i="7" s="1"/>
  <c r="C25" i="7"/>
  <c r="D25" i="7" s="1"/>
  <c r="C20" i="7"/>
  <c r="D20" i="7" s="1"/>
  <c r="B85" i="7"/>
  <c r="B78" i="7"/>
  <c r="B79" i="7" s="1"/>
  <c r="B72" i="7"/>
  <c r="B73" i="7" s="1"/>
  <c r="C33" i="7"/>
  <c r="D33" i="7" s="1"/>
  <c r="D32" i="7"/>
  <c r="C30" i="7"/>
  <c r="D30" i="7" s="1"/>
  <c r="C29" i="7"/>
  <c r="D29" i="7" s="1"/>
  <c r="C28" i="7"/>
  <c r="D28" i="7" s="1"/>
  <c r="C27" i="7"/>
  <c r="D27" i="7" s="1"/>
  <c r="C26" i="7"/>
  <c r="D26" i="7" s="1"/>
  <c r="C24" i="7"/>
  <c r="D24" i="7" s="1"/>
  <c r="D23" i="7"/>
  <c r="D22" i="7"/>
  <c r="C21" i="7"/>
  <c r="D21" i="7" s="1"/>
  <c r="C19" i="7"/>
  <c r="D19" i="7" s="1"/>
  <c r="C18" i="7"/>
  <c r="D18" i="7" s="1"/>
  <c r="C17" i="7"/>
  <c r="D17" i="7" s="1"/>
  <c r="C16" i="7"/>
  <c r="D16" i="7" s="1"/>
  <c r="C15" i="7"/>
  <c r="D15" i="7" s="1"/>
  <c r="D14" i="7"/>
  <c r="C13" i="7"/>
  <c r="D13" i="7" s="1"/>
  <c r="D12" i="7"/>
  <c r="C11" i="7"/>
  <c r="D11" i="7" s="1"/>
  <c r="C10" i="7"/>
  <c r="D10" i="7" s="1"/>
  <c r="C9" i="7"/>
  <c r="D9" i="7" s="1"/>
  <c r="C8" i="7"/>
  <c r="D8" i="7" s="1"/>
  <c r="C7" i="7"/>
  <c r="D7" i="7" l="1"/>
  <c r="F29" i="7" l="1"/>
  <c r="F28" i="7"/>
  <c r="F31" i="7"/>
  <c r="F37" i="7" l="1"/>
</calcChain>
</file>

<file path=xl/sharedStrings.xml><?xml version="1.0" encoding="utf-8"?>
<sst xmlns="http://schemas.openxmlformats.org/spreadsheetml/2006/main" count="43" uniqueCount="43">
  <si>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</si>
  <si>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</si>
  <si>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</si>
  <si>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</si>
  <si>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</si>
  <si>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</si>
  <si>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</si>
  <si>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</si>
  <si>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</si>
  <si>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</si>
  <si>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</si>
  <si>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</si>
  <si>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</si>
  <si>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</si>
  <si>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</si>
  <si>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</si>
  <si>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</si>
  <si>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</si>
  <si>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</si>
  <si>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</si>
  <si>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</si>
  <si>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</si>
  <si>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</si>
  <si>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</si>
  <si>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</si>
  <si>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</si>
  <si>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</si>
  <si>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</si>
  <si>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</si>
  <si>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</si>
  <si>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</si>
  <si>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</si>
  <si>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</si>
  <si>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</si>
  <si>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</si>
  <si>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</si>
  <si>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</si>
  <si>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</si>
  <si>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</si>
  <si>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Notes: </t>
  </si>
  <si>
    <t xml:space="preserve">FFY 2020 DSH Payment </t>
  </si>
  <si>
    <t>FFY 2018 Data:</t>
  </si>
  <si>
    <t>Sharon Hospital's MCR is for 14 months from 8/1/17 - 9/30/18 so estimated FFY18 days as total divided by 14 and multiplied by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</si>
</sst>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2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3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 applyNumberFormat="0" applyFont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0" fillId="0" borderId="0" xfId="3" applyFont="1"/>
    <xf numFmtId="0" fontId="11" fillId="0" borderId="0" xfId="3" applyFont="1"/>
    <xf numFmtId="164" fontId="10" fillId="0" borderId="0" xfId="4" applyNumberFormat="1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1" fillId="0" borderId="0" xfId="0" applyFont="1"/>
    <xf numFmtId="0" fontId="10" fillId="0" borderId="0" xfId="0" applyFont="1"/>
    <xf numFmtId="0" fontId="10" fillId="0" borderId="0" xfId="3" applyFont="1" applyFill="1" applyAlignment="1">
      <alignment horizontal="center"/>
    </xf>
    <xf numFmtId="0" fontId="11" fillId="0" borderId="0" xfId="3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5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164" fontId="11" fillId="0" borderId="0" xfId="5" applyNumberFormat="1" applyFont="1"/>
    <xf numFmtId="0" fontId="11" fillId="0" borderId="0" xfId="3" applyFont="1" applyAlignment="1">
      <alignment horizontal="center"/>
    </xf>
    <xf numFmtId="164" fontId="11" fillId="0" borderId="0" xfId="4" applyNumberFormat="1" applyFont="1" applyFill="1" applyAlignment="1">
      <alignment horizontal="center"/>
    </xf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3" applyNumberFormat="1" applyFont="1"/>
    <xf numFmtId="0" fontId="11" fillId="0" borderId="0" xfId="3" applyFont="1" applyBorder="1"/>
    <xf numFmtId="10" fontId="11" fillId="0" borderId="0" xfId="6" applyNumberFormat="1" applyFont="1" applyBorder="1"/>
    <xf numFmtId="5" fontId="10" fillId="0" borderId="0" xfId="3" applyNumberFormat="1" applyFont="1"/>
    <xf numFmtId="167" fontId="11" fillId="0" borderId="0" xfId="0" applyNumberFormat="1" applyFont="1" applyBorder="1"/>
    <xf numFmtId="7" fontId="10" fillId="0" borderId="0" xfId="3" applyNumberFormat="1" applyFont="1"/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6" applyNumberFormat="1" applyFont="1"/>
    <xf numFmtId="10" fontId="10" fillId="0" borderId="0" xfId="6" applyNumberFormat="1" applyFont="1" applyBorder="1"/>
    <xf numFmtId="166" fontId="10" fillId="0" borderId="0" xfId="1" applyNumberFormat="1" applyFont="1" applyBorder="1"/>
    <xf numFmtId="0" fontId="11" fillId="0" borderId="0" xfId="3" applyFont="1" applyFill="1" applyAlignment="1">
      <alignment horizontal="right"/>
    </xf>
    <xf numFmtId="165" fontId="10" fillId="0" borderId="0" xfId="3" applyNumberFormat="1" applyFont="1" applyFill="1"/>
    <xf numFmtId="0" fontId="10" fillId="0" borderId="0" xfId="3" applyFont="1" applyFill="1" applyBorder="1"/>
    <xf numFmtId="0" fontId="11" fillId="0" borderId="0" xfId="0" applyFont="1" applyFill="1" applyBorder="1"/>
    <xf numFmtId="0" fontId="10" fillId="0" borderId="0" xfId="3" applyFont="1" applyBorder="1"/>
    <xf numFmtId="10" fontId="11" fillId="0" borderId="0" xfId="6" applyNumberFormat="1" applyFont="1" applyFill="1" applyBorder="1"/>
    <xf numFmtId="5" fontId="10" fillId="0" borderId="0" xfId="3" applyNumberFormat="1" applyFont="1" applyFill="1"/>
    <xf numFmtId="0" fontId="11" fillId="0" borderId="0" xfId="0" applyFont="1" applyFill="1"/>
    <xf numFmtId="3" fontId="11" fillId="0" borderId="0" xfId="3" applyNumberFormat="1" applyFont="1" applyBorder="1"/>
    <xf numFmtId="43" fontId="11" fillId="0" borderId="0" xfId="5" applyNumberFormat="1" applyFont="1"/>
    <xf numFmtId="0" fontId="10" fillId="0" borderId="0" xfId="3" applyFont="1" applyFill="1" applyAlignment="1">
      <alignment horizontal="left"/>
    </xf>
    <xf numFmtId="164" fontId="11" fillId="0" borderId="0" xfId="3" applyNumberFormat="1" applyFont="1"/>
    <xf numFmtId="165" fontId="11" fillId="0" borderId="0" xfId="0" applyNumberFormat="1" applyFont="1" applyBorder="1"/>
    <xf numFmtId="165" fontId="11" fillId="0" borderId="0" xfId="0" applyNumberFormat="1" applyFont="1" applyFill="1" applyBorder="1"/>
    <xf numFmtId="0" fontId="11" fillId="0" borderId="0" xfId="3" applyFont="1" applyFill="1" applyAlignment="1">
      <alignment horizontal="left" wrapText="1"/>
    </xf>
  </cellXfs>
  <cellStyles count="51">
    <cellStyle name="Comma" xfId="5" builtinId="3"/>
    <cellStyle name="Comma 10" xfId="50"/>
    <cellStyle name="Comma 2" xfId="4"/>
    <cellStyle name="Comma 2 2" xfId="10"/>
    <cellStyle name="Comma 3" xfId="9"/>
    <cellStyle name="Comma 4" xfId="11"/>
    <cellStyle name="Comma 5" xfId="12"/>
    <cellStyle name="Comma 6" xfId="13"/>
    <cellStyle name="Comma 7" xfId="14"/>
    <cellStyle name="Comma 7 2" xfId="15"/>
    <cellStyle name="Comma 8" xfId="16"/>
    <cellStyle name="Comma 9" xfId="17"/>
    <cellStyle name="Currency" xfId="1" builtinId="4"/>
    <cellStyle name="Currency 2" xfId="18"/>
    <cellStyle name="Currency 3" xfId="19"/>
    <cellStyle name="Currency 4" xfId="20"/>
    <cellStyle name="Currency 4 2" xfId="21"/>
    <cellStyle name="Currency 5" xfId="22"/>
    <cellStyle name="Currency 6" xfId="23"/>
    <cellStyle name="Currency 7" xfId="24"/>
    <cellStyle name="Currency 8" xfId="25"/>
    <cellStyle name="Normal" xfId="0" builtinId="0"/>
    <cellStyle name="Normal 10" xfId="8"/>
    <cellStyle name="Normal 10 10" xfId="26"/>
    <cellStyle name="Normal 11" xfId="49"/>
    <cellStyle name="Normal 15" xfId="27"/>
    <cellStyle name="Normal 2" xfId="2"/>
    <cellStyle name="Normal 2 2" xfId="28"/>
    <cellStyle name="Normal 3" xfId="7"/>
    <cellStyle name="Normal 3 2" xfId="29"/>
    <cellStyle name="Normal 3 3" xfId="30"/>
    <cellStyle name="Normal 4" xfId="31"/>
    <cellStyle name="Normal 4 2" xfId="32"/>
    <cellStyle name="Normal 5" xfId="33"/>
    <cellStyle name="Normal 6" xfId="34"/>
    <cellStyle name="Normal 65" xfId="35"/>
    <cellStyle name="Normal 7" xfId="36"/>
    <cellStyle name="Normal 7 2" xfId="37"/>
    <cellStyle name="Normal 8" xfId="38"/>
    <cellStyle name="Normal 9" xfId="39"/>
    <cellStyle name="Normal 94" xfId="40"/>
    <cellStyle name="Normal_IP Disproport share 08_09 rates" xfId="3"/>
    <cellStyle name="Percent" xfId="6" builtinId="5"/>
    <cellStyle name="Percent 2" xfId="41"/>
    <cellStyle name="Percent 3" xfId="42"/>
    <cellStyle name="Percent 4" xfId="43"/>
    <cellStyle name="Percent 5" xfId="44"/>
    <cellStyle name="Percent 6" xfId="45"/>
    <cellStyle name="Percent 6 2" xfId="46"/>
    <cellStyle name="rowhead_tbls1_13_a" xfId="47"/>
    <cellStyle name="tablename" xfId="48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3" Type="http://schemas.openxmlformats.org/officeDocument/2006/relationships/hyperlink" Target="http://www.innovations.cms.gov/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zoomScaleNormal="100" zoomScaleSheetLayoutView="100" workbookViewId="0">
      <selection activeCell="A2" sqref="A2"/>
    </sheetView>
  </sheetViews>
  <sheetFormatPr defaultColWidth="9.28515625" defaultRowHeight="15.6" x14ac:dyDescent="0.3"/>
  <cols>
    <col min="1" max="1" width="19.140625" style="6" customWidth="1"/>
    <col min="2" max="2" width="17" style="6" customWidth="1"/>
    <col min="3" max="3" width="16.42578125" style="6" customWidth="1"/>
    <col min="4" max="4" width="13.7109375" style="6" customWidth="1"/>
    <col min="5" max="6" width="13.85546875" style="6" customWidth="1"/>
    <col min="7" max="7" width="18.7109375" style="7" customWidth="1"/>
    <col min="8" max="8" width="6" style="10" customWidth="1"/>
    <col min="9" max="9" width="9.28515625" style="10"/>
    <col min="10" max="16384" width="9.28515625" style="6"/>
  </cols>
  <sheetData>
    <row r="1" spans="1:9" ht="19.5" customHeight="1" x14ac:dyDescent="0.3">
      <c r="A1" s="1" t="s">
        <v>35</v>
      </c>
      <c r="B1" s="2"/>
      <c r="C1" s="3"/>
      <c r="D1" s="4"/>
      <c r="E1" s="2"/>
    </row>
    <row r="2" spans="1:9" x14ac:dyDescent="0.3">
      <c r="A2" s="1" t="s">
        <v>40</v>
      </c>
      <c r="B2" s="8"/>
      <c r="C2" s="3"/>
      <c r="D2" s="9"/>
      <c r="E2" s="2"/>
      <c r="F2" s="10"/>
      <c r="G2" s="11"/>
    </row>
    <row r="3" spans="1:9" x14ac:dyDescent="0.3">
      <c r="A3" s="4"/>
      <c r="B3" s="8"/>
      <c r="C3" s="3"/>
      <c r="D3" s="9"/>
      <c r="E3" s="2"/>
      <c r="F3" s="10"/>
      <c r="G3" s="11"/>
    </row>
    <row r="4" spans="1:9" x14ac:dyDescent="0.3">
      <c r="A4" s="1" t="s">
        <v>41</v>
      </c>
      <c r="B4" s="12"/>
      <c r="C4" s="13"/>
      <c r="D4" s="9"/>
      <c r="E4" s="2"/>
      <c r="F4" s="10"/>
      <c r="G4" s="14">
        <v>100000</v>
      </c>
    </row>
    <row r="5" spans="1:9" ht="62.4" x14ac:dyDescent="0.3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38</v>
      </c>
      <c r="H5" s="49"/>
    </row>
    <row r="6" spans="1:9" x14ac:dyDescent="0.3">
      <c r="A6" s="20"/>
      <c r="B6" s="20"/>
      <c r="C6" s="21"/>
      <c r="D6" s="20"/>
      <c r="E6" s="20"/>
      <c r="F6" s="20"/>
    </row>
    <row r="7" spans="1:9" x14ac:dyDescent="0.3">
      <c r="A7" s="2" t="s">
        <v>7</v>
      </c>
      <c r="B7" s="22">
        <v>10443</v>
      </c>
      <c r="C7" s="23">
        <f>42224+6087+0</f>
        <v>48311</v>
      </c>
      <c r="D7" s="24">
        <f t="shared" ref="D7:D33" si="0">B7/C7</f>
        <v>0.21616195069445882</v>
      </c>
      <c r="E7" s="25"/>
      <c r="G7" s="6"/>
    </row>
    <row r="8" spans="1:9" x14ac:dyDescent="0.3">
      <c r="A8" s="2" t="s">
        <v>1</v>
      </c>
      <c r="B8" s="22">
        <v>29110</v>
      </c>
      <c r="C8" s="23">
        <f>91550+13229</f>
        <v>104779</v>
      </c>
      <c r="D8" s="24">
        <f t="shared" si="0"/>
        <v>0.27782284618100955</v>
      </c>
      <c r="E8" s="25"/>
      <c r="F8" s="29"/>
      <c r="G8" s="28"/>
    </row>
    <row r="9" spans="1:9" x14ac:dyDescent="0.3">
      <c r="A9" s="2" t="s">
        <v>2</v>
      </c>
      <c r="B9" s="22">
        <v>6837</v>
      </c>
      <c r="C9" s="23">
        <f>18845+3571</f>
        <v>22416</v>
      </c>
      <c r="D9" s="24">
        <f t="shared" si="0"/>
        <v>0.30500535331905781</v>
      </c>
      <c r="E9" s="25">
        <f>D9-$D$38</f>
        <v>8.6199216728670341E-2</v>
      </c>
      <c r="F9" s="29">
        <f>E9/$E$37</f>
        <v>0.26707568519453162</v>
      </c>
      <c r="G9" s="28">
        <f>ROUND(F9*$G$4,0)</f>
        <v>26708</v>
      </c>
      <c r="H9" s="49"/>
    </row>
    <row r="10" spans="1:9" x14ac:dyDescent="0.3">
      <c r="A10" s="2" t="s">
        <v>11</v>
      </c>
      <c r="B10" s="22">
        <v>18117</v>
      </c>
      <c r="C10" s="23">
        <f>54688+10327</f>
        <v>65015</v>
      </c>
      <c r="D10" s="24">
        <f t="shared" si="0"/>
        <v>0.27865877105283399</v>
      </c>
      <c r="E10" s="25"/>
      <c r="F10" s="29"/>
      <c r="G10" s="28"/>
      <c r="H10" s="49"/>
    </row>
    <row r="11" spans="1:9" x14ac:dyDescent="0.3">
      <c r="A11" s="2" t="s">
        <v>5</v>
      </c>
      <c r="B11" s="22">
        <v>16293</v>
      </c>
      <c r="C11" s="23">
        <f>86259+5890+4148</f>
        <v>96297</v>
      </c>
      <c r="D11" s="24">
        <f t="shared" si="0"/>
        <v>0.16919530203433128</v>
      </c>
      <c r="E11" s="25"/>
      <c r="F11" s="10"/>
      <c r="G11" s="1"/>
      <c r="H11" s="49"/>
    </row>
    <row r="12" spans="1:9" x14ac:dyDescent="0.3">
      <c r="A12" s="2" t="s">
        <v>6</v>
      </c>
      <c r="B12" s="22">
        <v>3397</v>
      </c>
      <c r="C12" s="23">
        <v>14541</v>
      </c>
      <c r="D12" s="24">
        <f t="shared" si="0"/>
        <v>0.23361529468399697</v>
      </c>
      <c r="E12" s="25"/>
      <c r="F12" s="29"/>
      <c r="G12" s="28"/>
      <c r="H12" s="49"/>
    </row>
    <row r="13" spans="1:9" x14ac:dyDescent="0.3">
      <c r="A13" s="2" t="s">
        <v>14</v>
      </c>
      <c r="B13" s="22">
        <v>9969</v>
      </c>
      <c r="C13" s="23">
        <f>33247+5772</f>
        <v>39019</v>
      </c>
      <c r="D13" s="24">
        <f t="shared" si="0"/>
        <v>0.25549091468259055</v>
      </c>
      <c r="E13" s="25"/>
      <c r="F13" s="10"/>
      <c r="G13" s="1"/>
      <c r="H13" s="49"/>
    </row>
    <row r="14" spans="1:9" s="44" customFormat="1" x14ac:dyDescent="0.3">
      <c r="A14" s="9" t="s">
        <v>10</v>
      </c>
      <c r="B14" s="22">
        <v>1887</v>
      </c>
      <c r="C14" s="23">
        <v>48780</v>
      </c>
      <c r="D14" s="24">
        <f t="shared" si="0"/>
        <v>3.8683886838868392E-2</v>
      </c>
      <c r="E14" s="25"/>
      <c r="F14" s="42"/>
      <c r="G14" s="43"/>
      <c r="H14" s="50"/>
      <c r="I14" s="40"/>
    </row>
    <row r="15" spans="1:9" x14ac:dyDescent="0.3">
      <c r="A15" s="2" t="s">
        <v>12</v>
      </c>
      <c r="B15" s="22">
        <v>7315</v>
      </c>
      <c r="C15" s="23">
        <f>25823+4780</f>
        <v>30603</v>
      </c>
      <c r="D15" s="24">
        <f t="shared" si="0"/>
        <v>0.23902885338038754</v>
      </c>
      <c r="E15" s="25"/>
      <c r="F15" s="27"/>
      <c r="G15" s="28"/>
      <c r="H15" s="49"/>
    </row>
    <row r="16" spans="1:9" x14ac:dyDescent="0.3">
      <c r="A16" s="2" t="s">
        <v>13</v>
      </c>
      <c r="B16" s="22">
        <v>59820</v>
      </c>
      <c r="C16" s="23">
        <f>208305+30237</f>
        <v>238542</v>
      </c>
      <c r="D16" s="24">
        <f t="shared" si="0"/>
        <v>0.25077344870085772</v>
      </c>
      <c r="E16" s="25"/>
      <c r="F16" s="10"/>
      <c r="G16" s="1"/>
      <c r="H16" s="49"/>
    </row>
    <row r="17" spans="1:8" x14ac:dyDescent="0.3">
      <c r="A17" s="2" t="s">
        <v>3</v>
      </c>
      <c r="B17" s="22">
        <v>4851</v>
      </c>
      <c r="C17" s="23">
        <f>19864+3455</f>
        <v>23319</v>
      </c>
      <c r="D17" s="24">
        <f t="shared" si="0"/>
        <v>0.20802778849864917</v>
      </c>
      <c r="E17" s="25"/>
      <c r="F17" s="10"/>
      <c r="G17" s="1"/>
      <c r="H17" s="49"/>
    </row>
    <row r="18" spans="1:8" x14ac:dyDescent="0.3">
      <c r="A18" s="2" t="s">
        <v>15</v>
      </c>
      <c r="B18" s="22">
        <v>3246</v>
      </c>
      <c r="C18" s="23">
        <f>7992+4526</f>
        <v>12518</v>
      </c>
      <c r="D18" s="24">
        <f t="shared" si="0"/>
        <v>0.25930659849816262</v>
      </c>
      <c r="E18" s="25"/>
      <c r="F18" s="29"/>
      <c r="G18" s="28"/>
      <c r="H18" s="49"/>
    </row>
    <row r="19" spans="1:8" x14ac:dyDescent="0.3">
      <c r="A19" s="2" t="s">
        <v>16</v>
      </c>
      <c r="B19" s="22">
        <v>13951</v>
      </c>
      <c r="C19" s="23">
        <f>54482+4382</f>
        <v>58864</v>
      </c>
      <c r="D19" s="24">
        <f t="shared" si="0"/>
        <v>0.23700394128839358</v>
      </c>
      <c r="E19" s="25"/>
      <c r="F19" s="10"/>
      <c r="G19" s="1"/>
      <c r="H19" s="49"/>
    </row>
    <row r="20" spans="1:8" x14ac:dyDescent="0.3">
      <c r="A20" s="2" t="s">
        <v>8</v>
      </c>
      <c r="B20" s="22">
        <v>10745</v>
      </c>
      <c r="C20" s="23">
        <f>30135+14036</f>
        <v>44171</v>
      </c>
      <c r="D20" s="24">
        <f t="shared" si="0"/>
        <v>0.24325915193226325</v>
      </c>
      <c r="E20" s="25"/>
      <c r="F20" s="29"/>
      <c r="G20" s="28"/>
      <c r="H20" s="49"/>
    </row>
    <row r="21" spans="1:8" x14ac:dyDescent="0.3">
      <c r="A21" s="2" t="s">
        <v>17</v>
      </c>
      <c r="B21" s="22">
        <v>9188</v>
      </c>
      <c r="C21" s="23">
        <f>44689+6932</f>
        <v>51621</v>
      </c>
      <c r="D21" s="24">
        <f t="shared" si="0"/>
        <v>0.1779895778849693</v>
      </c>
      <c r="E21" s="25"/>
      <c r="F21" s="29"/>
      <c r="G21" s="28"/>
      <c r="H21" s="49"/>
    </row>
    <row r="22" spans="1:8" x14ac:dyDescent="0.3">
      <c r="A22" s="2" t="s">
        <v>18</v>
      </c>
      <c r="B22" s="22">
        <v>7009</v>
      </c>
      <c r="C22" s="23">
        <v>34565</v>
      </c>
      <c r="D22" s="24">
        <f t="shared" si="0"/>
        <v>0.20277737595833936</v>
      </c>
      <c r="E22" s="25"/>
      <c r="F22" s="29"/>
      <c r="G22" s="28"/>
      <c r="H22" s="49"/>
    </row>
    <row r="23" spans="1:8" x14ac:dyDescent="0.3">
      <c r="A23" s="2" t="s">
        <v>19</v>
      </c>
      <c r="B23" s="22">
        <v>696</v>
      </c>
      <c r="C23" s="23">
        <v>8921</v>
      </c>
      <c r="D23" s="24">
        <f t="shared" si="0"/>
        <v>7.8018159399170492E-2</v>
      </c>
      <c r="E23" s="25"/>
      <c r="F23" s="29"/>
      <c r="G23" s="28"/>
      <c r="H23" s="49"/>
    </row>
    <row r="24" spans="1:8" x14ac:dyDescent="0.3">
      <c r="A24" s="2" t="s">
        <v>20</v>
      </c>
      <c r="B24" s="22">
        <v>9926</v>
      </c>
      <c r="C24" s="23">
        <f>48152+3932</f>
        <v>52084</v>
      </c>
      <c r="D24" s="24">
        <f t="shared" si="0"/>
        <v>0.19057676061746409</v>
      </c>
      <c r="E24" s="25"/>
      <c r="F24" s="29"/>
      <c r="G24" s="28"/>
      <c r="H24" s="49"/>
    </row>
    <row r="25" spans="1:8" x14ac:dyDescent="0.3">
      <c r="A25" s="2" t="s">
        <v>9</v>
      </c>
      <c r="B25" s="22">
        <v>2524</v>
      </c>
      <c r="C25" s="23">
        <f>15315</f>
        <v>15315</v>
      </c>
      <c r="D25" s="24">
        <f t="shared" si="0"/>
        <v>0.16480574600065295</v>
      </c>
      <c r="E25" s="25"/>
      <c r="F25" s="29"/>
      <c r="G25" s="28"/>
      <c r="H25" s="49"/>
    </row>
    <row r="26" spans="1:8" x14ac:dyDescent="0.3">
      <c r="A26" s="2" t="s">
        <v>21</v>
      </c>
      <c r="B26" s="22">
        <v>664</v>
      </c>
      <c r="C26" s="23">
        <f>(6375+4316)/14*12</f>
        <v>9163.7142857142862</v>
      </c>
      <c r="D26" s="24">
        <f t="shared" si="0"/>
        <v>7.2459701306394786E-2</v>
      </c>
      <c r="E26" s="25"/>
      <c r="F26" s="29"/>
      <c r="G26" s="28"/>
      <c r="H26" s="49"/>
    </row>
    <row r="27" spans="1:8" x14ac:dyDescent="0.3">
      <c r="A27" s="9" t="s">
        <v>22</v>
      </c>
      <c r="B27" s="22">
        <v>36597</v>
      </c>
      <c r="C27" s="23">
        <f>123373+16033</f>
        <v>139406</v>
      </c>
      <c r="D27" s="24">
        <f t="shared" si="0"/>
        <v>0.2625209818802634</v>
      </c>
      <c r="E27" s="25"/>
      <c r="F27" s="29"/>
      <c r="G27" s="28"/>
      <c r="H27" s="49"/>
    </row>
    <row r="28" spans="1:8" x14ac:dyDescent="0.3">
      <c r="A28" s="9" t="s">
        <v>23</v>
      </c>
      <c r="B28" s="22">
        <v>12577</v>
      </c>
      <c r="C28" s="23">
        <f>39230+3748</f>
        <v>42978</v>
      </c>
      <c r="D28" s="24">
        <f t="shared" si="0"/>
        <v>0.29263809390851131</v>
      </c>
      <c r="E28" s="25">
        <f>D28-$D$38</f>
        <v>7.3831957318123836E-2</v>
      </c>
      <c r="F28" s="29">
        <f t="shared" ref="F28:F29" si="1">E28/$E$37</f>
        <v>0.22875753792589604</v>
      </c>
      <c r="G28" s="28">
        <f>ROUND(F28*$G$4,0)</f>
        <v>22876</v>
      </c>
      <c r="H28" s="49"/>
    </row>
    <row r="29" spans="1:8" x14ac:dyDescent="0.3">
      <c r="A29" s="9" t="s">
        <v>24</v>
      </c>
      <c r="B29" s="22">
        <v>23366</v>
      </c>
      <c r="C29" s="23">
        <f>51988+24851+2633</f>
        <v>79472</v>
      </c>
      <c r="D29" s="24">
        <f t="shared" si="0"/>
        <v>0.29401550231528084</v>
      </c>
      <c r="E29" s="25">
        <f>D29-$D$38</f>
        <v>7.5209365724893368E-2</v>
      </c>
      <c r="F29" s="29">
        <f t="shared" si="1"/>
        <v>0.23302523672864309</v>
      </c>
      <c r="G29" s="28">
        <f>ROUND(F29*$G$4,0)</f>
        <v>23303</v>
      </c>
      <c r="H29" s="49"/>
    </row>
    <row r="30" spans="1:8" x14ac:dyDescent="0.3">
      <c r="A30" s="2" t="s">
        <v>25</v>
      </c>
      <c r="B30" s="22">
        <v>16048</v>
      </c>
      <c r="C30" s="23">
        <f>65048+5353</f>
        <v>70401</v>
      </c>
      <c r="D30" s="24">
        <f t="shared" si="0"/>
        <v>0.2279513075098365</v>
      </c>
      <c r="E30" s="25"/>
      <c r="F30" s="29"/>
      <c r="G30" s="28"/>
      <c r="H30" s="49"/>
    </row>
    <row r="31" spans="1:8" x14ac:dyDescent="0.3">
      <c r="A31" s="2" t="s">
        <v>26</v>
      </c>
      <c r="B31" s="22">
        <v>16592</v>
      </c>
      <c r="C31" s="23">
        <f>44830+9336</f>
        <v>54166</v>
      </c>
      <c r="D31" s="24">
        <f t="shared" si="0"/>
        <v>0.30631761621681497</v>
      </c>
      <c r="E31" s="25">
        <f>D31-$D$38</f>
        <v>8.7511479626427496E-2</v>
      </c>
      <c r="F31" s="29">
        <f t="shared" ref="F31" si="2">E31/$E$37</f>
        <v>0.27114154015092923</v>
      </c>
      <c r="G31" s="28">
        <f>ROUND(F31*$G$4,0)-1</f>
        <v>27113</v>
      </c>
      <c r="H31" s="49"/>
    </row>
    <row r="32" spans="1:8" x14ac:dyDescent="0.3">
      <c r="A32" s="2" t="s">
        <v>27</v>
      </c>
      <c r="B32" s="22">
        <v>1735</v>
      </c>
      <c r="C32" s="23">
        <v>11138</v>
      </c>
      <c r="D32" s="24">
        <f t="shared" si="0"/>
        <v>0.15577302926916861</v>
      </c>
      <c r="E32" s="25"/>
      <c r="F32" s="29"/>
      <c r="G32" s="28"/>
      <c r="H32" s="49"/>
    </row>
    <row r="33" spans="1:8" x14ac:dyDescent="0.3">
      <c r="A33" s="26" t="s">
        <v>32</v>
      </c>
      <c r="B33" s="22">
        <v>113589</v>
      </c>
      <c r="C33" s="23">
        <f>374434+39921+6520</f>
        <v>420875</v>
      </c>
      <c r="D33" s="24">
        <f t="shared" si="0"/>
        <v>0.2698877338877339</v>
      </c>
      <c r="E33" s="25"/>
      <c r="F33" s="29"/>
      <c r="G33" s="28"/>
      <c r="H33" s="49"/>
    </row>
    <row r="34" spans="1:8" x14ac:dyDescent="0.3">
      <c r="A34" s="26"/>
      <c r="B34" s="22"/>
      <c r="C34" s="23"/>
      <c r="D34" s="2"/>
      <c r="E34" s="2"/>
      <c r="F34" s="29"/>
      <c r="G34" s="30"/>
      <c r="H34" s="49"/>
    </row>
    <row r="35" spans="1:8" x14ac:dyDescent="0.3">
      <c r="A35" s="1" t="s">
        <v>28</v>
      </c>
      <c r="B35" s="31">
        <f>SUM(B7:B33)</f>
        <v>446492</v>
      </c>
      <c r="C35" s="32">
        <f>SUM(C7:C33)</f>
        <v>1837280.7142857143</v>
      </c>
      <c r="D35" s="2"/>
      <c r="E35" s="48"/>
      <c r="F35" s="29"/>
      <c r="G35" s="30"/>
      <c r="H35" s="49"/>
    </row>
    <row r="36" spans="1:8" x14ac:dyDescent="0.3">
      <c r="A36" s="1"/>
      <c r="B36" s="31"/>
      <c r="C36" s="32"/>
      <c r="D36" s="2"/>
      <c r="E36" s="2"/>
      <c r="F36" s="29"/>
      <c r="G36" s="30"/>
      <c r="H36" s="49"/>
    </row>
    <row r="37" spans="1:8" x14ac:dyDescent="0.3">
      <c r="C37" s="5" t="s">
        <v>29</v>
      </c>
      <c r="D37" s="33">
        <f>STDEV(D7:D33)</f>
        <v>7.0521890722259589E-2</v>
      </c>
      <c r="E37" s="34">
        <f>SUM(E8:E35)</f>
        <v>0.32275201939811504</v>
      </c>
      <c r="F37" s="35">
        <f>SUM(F7:F35)</f>
        <v>1</v>
      </c>
      <c r="G37" s="36">
        <f>SUM(G8:G33)</f>
        <v>100000</v>
      </c>
      <c r="H37" s="49"/>
    </row>
    <row r="38" spans="1:8" x14ac:dyDescent="0.3">
      <c r="A38" s="2"/>
      <c r="B38" s="9"/>
      <c r="C38" s="37" t="s">
        <v>30</v>
      </c>
      <c r="D38" s="24">
        <f>AVERAGE(D7:D33)</f>
        <v>0.21880613659038747</v>
      </c>
      <c r="E38" s="2"/>
      <c r="F38" s="10"/>
      <c r="G38" s="11"/>
      <c r="H38" s="49"/>
    </row>
    <row r="39" spans="1:8" x14ac:dyDescent="0.3">
      <c r="A39" s="26"/>
      <c r="B39" s="26"/>
      <c r="C39" s="5" t="s">
        <v>31</v>
      </c>
      <c r="D39" s="38">
        <f>D37+D38</f>
        <v>0.28932802731264706</v>
      </c>
      <c r="E39" s="2"/>
      <c r="F39" s="10"/>
      <c r="G39" s="11"/>
      <c r="H39" s="49"/>
    </row>
    <row r="40" spans="1:8" x14ac:dyDescent="0.3">
      <c r="A40" s="39"/>
      <c r="B40" s="40"/>
      <c r="C40" s="23"/>
      <c r="D40" s="2"/>
      <c r="E40" s="2"/>
      <c r="F40" s="10"/>
      <c r="G40" s="11"/>
    </row>
    <row r="41" spans="1:8" x14ac:dyDescent="0.3">
      <c r="A41" s="47" t="s">
        <v>39</v>
      </c>
      <c r="B41" s="10"/>
      <c r="C41" s="23"/>
      <c r="D41" s="2"/>
      <c r="E41" s="2"/>
      <c r="F41" s="10"/>
      <c r="G41" s="11"/>
    </row>
    <row r="42" spans="1:8" ht="33" customHeight="1" x14ac:dyDescent="0.3">
      <c r="A42" s="51" t="s">
        <v>42</v>
      </c>
      <c r="B42" s="51"/>
      <c r="C42" s="51"/>
      <c r="D42" s="51"/>
      <c r="E42" s="51"/>
      <c r="F42" s="51"/>
      <c r="G42" s="51"/>
    </row>
    <row r="43" spans="1:8" x14ac:dyDescent="0.3">
      <c r="A43" s="41"/>
      <c r="B43" s="10"/>
      <c r="C43" s="23"/>
      <c r="D43" s="2"/>
      <c r="E43" s="2"/>
      <c r="F43" s="10"/>
      <c r="G43" s="11"/>
    </row>
    <row r="44" spans="1:8" x14ac:dyDescent="0.3">
      <c r="A44" s="41"/>
      <c r="B44" s="45"/>
      <c r="C44" s="23"/>
      <c r="D44" s="2"/>
      <c r="E44" s="2"/>
      <c r="F44" s="10"/>
      <c r="G44" s="11"/>
    </row>
    <row r="45" spans="1:8" x14ac:dyDescent="0.3">
      <c r="A45" s="10"/>
      <c r="B45" s="26"/>
      <c r="F45" s="10"/>
      <c r="G45" s="11"/>
    </row>
    <row r="46" spans="1:8" x14ac:dyDescent="0.3">
      <c r="B46" s="45"/>
      <c r="F46" s="10"/>
      <c r="G46" s="11"/>
    </row>
    <row r="47" spans="1:8" x14ac:dyDescent="0.3">
      <c r="B47" s="26"/>
      <c r="F47" s="10"/>
      <c r="G47" s="11"/>
    </row>
    <row r="48" spans="1:8" x14ac:dyDescent="0.3">
      <c r="A48" s="7"/>
      <c r="B48" s="26"/>
      <c r="F48" s="10"/>
      <c r="G48" s="11"/>
    </row>
    <row r="49" spans="2:2" x14ac:dyDescent="0.3">
      <c r="B49" s="45"/>
    </row>
    <row r="50" spans="2:2" x14ac:dyDescent="0.3">
      <c r="B50" s="26"/>
    </row>
    <row r="58" spans="2:2" x14ac:dyDescent="0.3">
      <c r="B58" s="19"/>
    </row>
    <row r="59" spans="2:2" x14ac:dyDescent="0.3">
      <c r="B59" s="19"/>
    </row>
    <row r="60" spans="2:2" x14ac:dyDescent="0.3">
      <c r="B60" s="19"/>
    </row>
    <row r="61" spans="2:2" x14ac:dyDescent="0.3">
      <c r="B61" s="19"/>
    </row>
    <row r="62" spans="2:2" x14ac:dyDescent="0.3">
      <c r="B62" s="19"/>
    </row>
    <row r="63" spans="2:2" x14ac:dyDescent="0.3">
      <c r="B63" s="19"/>
    </row>
    <row r="64" spans="2:2" x14ac:dyDescent="0.3">
      <c r="B64" s="19"/>
    </row>
    <row r="65" spans="2:2" x14ac:dyDescent="0.3">
      <c r="B65" s="19"/>
    </row>
    <row r="66" spans="2:2" x14ac:dyDescent="0.3">
      <c r="B66" s="19"/>
    </row>
    <row r="67" spans="2:2" x14ac:dyDescent="0.3">
      <c r="B67" s="19"/>
    </row>
    <row r="68" spans="2:2" x14ac:dyDescent="0.3">
      <c r="B68" s="19"/>
    </row>
    <row r="69" spans="2:2" x14ac:dyDescent="0.3">
      <c r="B69" s="19"/>
    </row>
    <row r="70" spans="2:2" x14ac:dyDescent="0.3">
      <c r="B70" s="19"/>
    </row>
    <row r="71" spans="2:2" x14ac:dyDescent="0.3">
      <c r="B71" s="19">
        <v>770</v>
      </c>
    </row>
    <row r="72" spans="2:2" x14ac:dyDescent="0.3">
      <c r="B72" s="19">
        <f>B71*12</f>
        <v>9240</v>
      </c>
    </row>
    <row r="73" spans="2:2" x14ac:dyDescent="0.3">
      <c r="B73" s="19">
        <f>B72*365</f>
        <v>3372600</v>
      </c>
    </row>
    <row r="74" spans="2:2" x14ac:dyDescent="0.3">
      <c r="B74" s="19"/>
    </row>
    <row r="75" spans="2:2" x14ac:dyDescent="0.3">
      <c r="B75" s="19"/>
    </row>
    <row r="76" spans="2:2" x14ac:dyDescent="0.3">
      <c r="B76" s="19"/>
    </row>
    <row r="77" spans="2:2" x14ac:dyDescent="0.3">
      <c r="B77" s="19">
        <v>114201</v>
      </c>
    </row>
    <row r="78" spans="2:2" x14ac:dyDescent="0.3">
      <c r="B78" s="46">
        <f>B77/365</f>
        <v>312.87945205479451</v>
      </c>
    </row>
    <row r="79" spans="2:2" x14ac:dyDescent="0.3">
      <c r="B79" s="19">
        <f>B78/8</f>
        <v>39.109931506849314</v>
      </c>
    </row>
    <row r="80" spans="2:2" x14ac:dyDescent="0.3">
      <c r="B80" s="19"/>
    </row>
    <row r="81" spans="2:2" x14ac:dyDescent="0.3">
      <c r="B81" s="19"/>
    </row>
    <row r="82" spans="2:2" x14ac:dyDescent="0.3">
      <c r="B82" s="19"/>
    </row>
    <row r="83" spans="2:2" x14ac:dyDescent="0.3">
      <c r="B83" s="19"/>
    </row>
    <row r="84" spans="2:2" x14ac:dyDescent="0.3">
      <c r="B84" s="19">
        <v>42070</v>
      </c>
    </row>
    <row r="85" spans="2:2" x14ac:dyDescent="0.3">
      <c r="B85" s="46">
        <f>B84/365</f>
        <v>115.26027397260275</v>
      </c>
    </row>
    <row r="86" spans="2:2" x14ac:dyDescent="0.3">
      <c r="B86" s="19"/>
    </row>
    <row r="87" spans="2:2" x14ac:dyDescent="0.3">
      <c r="B87" s="19"/>
    </row>
    <row r="88" spans="2:2" x14ac:dyDescent="0.3">
      <c r="B88" s="19"/>
    </row>
    <row r="89" spans="2:2" x14ac:dyDescent="0.3">
      <c r="B89" s="19"/>
    </row>
    <row r="90" spans="2:2" x14ac:dyDescent="0.3">
      <c r="B90" s="19"/>
    </row>
    <row r="91" spans="2:2" x14ac:dyDescent="0.3">
      <c r="B91" s="19"/>
    </row>
  </sheetData>
  <mergeCells count="1">
    <mergeCell ref="A42:G42"/>
  </mergeCells>
  <conditionalFormatting sqref="D5 D7:D33">
    <cfRule type="cellIs" dxfId="0" priority="1" operator="greaterThan">
      <formula>$D$39</formula>
    </cfRule>
  </conditionalFormatting>
  <hyperlinks>
    <hyperlink ref="A47" r:id="rId1" tooltip="Medicaid.gov" display="http://www.medicaid.gov/"/>
    <hyperlink ref="A49" r:id="rId2" tooltip="Private Insurance" display="http://www.cms.gov/cciio/index.html"/>
    <hyperlink ref="A50" r:id="rId3" tooltip="Innovation Center" display="http://www.innovations.cms.gov/"/>
    <hyperlink ref="A51" r:id="rId4" tooltip="Regulations and Guidance" display="http://www.cms.gov/Regulations-and-Guidance/Regulations-and-Guidance.html"/>
    <hyperlink ref="A52" r:id="rId5" tooltip="Research, Statistics, Data and Systems" display="http://www.cms.gov/Research-Statistics-Data-and-Systems/Research-Statistics-Data-and-Systems.html"/>
    <hyperlink ref="A53" r:id="rId6" tooltip="Outreach and Education" display="http://www.cms.gov/Outreach-and-Education/Outreach-and-Education.html"/>
    <hyperlink ref="A55" r:id="rId7" display="http://www.cms.gov/Medicare/Medicare-Fee-for-Service-Payment/AcuteInpatientPPS/index.html"/>
    <hyperlink ref="A56" r:id="rId8" tooltip="Wage Index Reform" display="http://www.cms.gov/Medicare/Medicare-Fee-for-Service-Payment/AcuteInpatientPPS/Wage-Index-Reform.html"/>
    <hyperlink ref="A57" r:id="rId9" tooltip="Wage Index" display="http://www.cms.gov/Medicare/Medicare-Fee-for-Service-Payment/AcuteInpatientPPS/wageindex.html"/>
    <hyperlink ref="A58" r:id="rId10" tooltip="Outlier Payments" display="http://www.cms.gov/Medicare/Medicare-Fee-for-Service-Payment/AcuteInpatientPPS/outlier.html"/>
    <hyperlink ref="A60" r:id="rId11" tooltip="Direct Graduate Medical Education (DGME)" display="http://www.cms.gov/Medicare/Medicare-Fee-for-Service-Payment/AcuteInpatientPPS/dgme.html"/>
    <hyperlink ref="A61" r:id="rId12" tooltip="Indirect Medical Education (IME)" display="http://www.cms.gov/Medicare/Medicare-Fee-for-Service-Payment/AcuteInpatientPPS/Indirect-Medical-Education-IME.html"/>
    <hyperlink ref="A62" r:id="rId13" tooltip="New Medical Services and New Technologies" display="http://www.cms.gov/Medicare/Medicare-Fee-for-Service-Payment/AcuteInpatientPPS/newtech.html"/>
    <hyperlink ref="A63" r:id="rId14" tooltip="Wage Index Files" display="http://www.cms.gov/Medicare/Medicare-Fee-for-Service-Payment/AcuteInpatientPPS/Wage-Index-Files.html"/>
    <hyperlink ref="A64" r:id="rId15" tooltip="Three Day Payment Window" display="http://www.cms.gov/Medicare/Medicare-Fee-for-Service-Payment/AcuteInpatientPPS/Three_Day_Payment_Window.html"/>
    <hyperlink ref="A65" r:id="rId16" tooltip="Hospital Value-Based Purchasing" display="http://www.cms.gov/Medicare/Quality-Initiatives-Patient-Assessment-Instruments/hospital-value-based-purchasing/index.html"/>
    <hyperlink ref="A66" r:id="rId17" tooltip="Readmissions Reduction Program" display="http://www.cms.gov/Medicare/Medicare-Fee-for-Service-Payment/AcuteInpatientPPS/Readmissions-Reduction-Program.html"/>
    <hyperlink ref="A67" r:id="rId18" tooltip="Medicare PPS Excluded Cancer Hospitals" display="http://www.cms.gov/Medicare/Medicare-Fee-for-Service-Payment/AcuteInpatientPPS/PPS_Exc_Cancer_Hospasp.html"/>
    <hyperlink ref="A68" r:id="rId19" tooltip="Acute Inpatient - Files for Download" display="http://www.cms.gov/Medicare/Medicare-Fee-for-Service-Payment/AcuteInpatientPPS/Acute-Inpatient-Files-for-Download.html"/>
    <hyperlink ref="A69" r:id="rId20" tooltip="Historical Impact Files for FY 1994 through Present" display="http://www.cms.gov/Medicare/Medicare-Fee-for-Service-Payment/AcuteInpatientPPS/Historical-Impact-Files-for-FY-1994-through-Present.html"/>
    <hyperlink ref="A70" r:id="rId21" tooltip="IPPS Regulations and Notices" display="http://www.cms.gov/Medicare/Medicare-Fee-for-Service-Payment/AcuteInpatientPPS/IPPS-Regulations-and-Notices.html"/>
    <hyperlink ref="A71" r:id="rId22" tooltip="Acute Inpatient PPS Transmittals" display="http://www.cms.gov/Medicare/Medicare-Fee-for-Service-Payment/AcuteInpatientPPS/Acute-Inpatient-PPS-Transmittals.html"/>
    <hyperlink ref="A72" r:id="rId23" tooltip="FY 2011 IPPS Proposed Rule Home Page" display="http://www.cms.gov/Medicare/Medicare-Fee-for-Service-Payment/AcuteInpatientPPS/FY-2011-IPPS-Proposed-Rule-Home-Page.html"/>
    <hyperlink ref="A73" r:id="rId24" tooltip="FY 2011 IPPS Final Rule Home Page" display="http://www.cms.gov/Medicare/Medicare-Fee-for-Service-Payment/AcuteInpatientPPS/FY-2011-IPPS-Final-Rule-Home-Page.html"/>
    <hyperlink ref="A74" r:id="rId25" tooltip="FY 2012 IPPS Proposed Rule Home Page" display="http://www.cms.gov/Medicare/Medicare-Fee-for-Service-Payment/AcuteInpatientPPS/FY-2012-IPPS-Proposed-Rule-Home-Page.html"/>
    <hyperlink ref="A75" r:id="rId26" tooltip="FY 2012 IPPS Final Rule Home Page" display="http://www.cms.gov/Medicare/Medicare-Fee-for-Service-Payment/AcuteInpatientPPS/FY-2012-IPPS-Final-Rule-Home-Page.html"/>
    <hyperlink ref="A76" r:id="rId27" tooltip="FY 2013 IPPS Proposed Rule Home Page" display="http://www.cms.gov/Medicare/Medicare-Fee-for-Service-Payment/AcuteInpatientPPS/FY-2013-IPPS-Proposed-Rule-Home-Page.html"/>
    <hyperlink ref="A77" r:id="rId28" tooltip="FY 2013 IPPS Final Rule Home Page" display="http://www.cms.gov/Medicare/Medicare-Fee-for-Service-Payment/AcuteInpatientPPS/FY-2013-IPPS-Final-Rule-Home-Page.html"/>
    <hyperlink ref="A78" r:id="rId29" tooltip="FY 2014 IPPS Proposed Rule Home Page" display="http://www.cms.gov/Medicare/Medicare-Fee-for-Service-Payment/AcuteInpatientPPS/FY-2014-IPPS-Proposed-Rule-Home-Page.html"/>
    <hyperlink ref="A79" r:id="rId30" tooltip="FY 2014 IPPS Final Rule Home Page" display="http://www.cms.gov/Medicare/Medicare-Fee-for-Service-Payment/AcuteInpatientPPS/FY2014-IPPS-Final-Rule-Home-Page.html"/>
    <hyperlink ref="A131" r:id="rId31" display="http://www.cms.hhs.gov/hetshelp"/>
    <hyperlink ref="A133" r:id="rId32" display="mailto:mcare@cms.hhs.gov"/>
    <hyperlink ref="A136" r:id="rId33" display="http://www.cms.gov/Medicare/Medicare-Fee-for-Service-Payment/AcuteInpatientPPS/Downloads/HPMS-MA-data-for-DSH.pdf"/>
    <hyperlink ref="A137" r:id="rId34" display="http://www.cms.gov/Regulations-and-Guidance/Guidance/Rulings/Downloads/CMS1498R.pdf"/>
    <hyperlink ref="A138" r:id="rId35" display="http://www.cms.gov/Medicare/Medicare-Fee-for-Service-Payment/AcuteInpatientPPS/Downloads/Improvements-to-Medicare-DSH-Final-Report.zip"/>
    <hyperlink ref="A139" r:id="rId36" display="http://www.cms.gov/Medicare/Medicare-Fee-for-Service-Payment/AcuteInpatientPPS/Downloads/DSH-Adjustment-and-2010-2011-File-.zip"/>
    <hyperlink ref="A140" r:id="rId37" display="http://www.cms.gov/Medicare/Medicare-Fee-for-Service-Payment/AcuteInpatientPPS/Downloads/FY10SSI.zip"/>
    <hyperlink ref="A141" r:id="rId38" display="http://www.cms.gov/Medicare/Medicare-Fee-for-Service-Payment/AcuteInpatientPPS/Downloads/ssi0809.zip"/>
    <hyperlink ref="A142" r:id="rId39" display="http://www.cms.gov/Medicare/Medicare-Fee-for-Service-Payment/AcuteInpatientPPS/Downloads/ssi0708.zip"/>
    <hyperlink ref="A143" r:id="rId40" display="http://www.cms.gov/Medicare/Medicare-Fee-for-Service-Payment/AcuteInpatientPPS/Downloads/ssi0607.zip"/>
    <hyperlink ref="A144" r:id="rId41" display="http://www.cms.gov/Medicare/Medicare-Fee-for-Service-Payment/AcuteInpatientPPS/Downloads/ssi0506r.zip"/>
    <hyperlink ref="A145" r:id="rId42" display="http://www.cms.gov/Medicare/Medicare-Fee-for-Service-Payment/AcuteInpatientPPS/Downloads/ssi0405r.zip"/>
    <hyperlink ref="A146" r:id="rId43" display="http://www.cms.gov/Medicare/Medicare-Fee-for-Service-Payment/AcuteInpatientPPS/Downloads/ssi0304.zip"/>
    <hyperlink ref="A147" r:id="rId44" display="http://www.cms.gov/Medicare/Medicare-Fee-for-Service-Payment/AcuteInpatientPPS/Downloads/ssify03mpr.zip"/>
    <hyperlink ref="A148" r:id="rId45" display="http://www.cms.gov/Medicare/Medicare-Fee-for-Service-Payment/AcuteInpatientPPS/Downloads/ssi0102.zip"/>
    <hyperlink ref="A149" r:id="rId46" display="http://www.cms.gov/Medicare/Medicare-Fee-for-Service-Payment/AcuteInpatientPPS/Downloads/ssifile.zip"/>
    <hyperlink ref="A150" r:id="rId47" display="http://www.cms.gov/Regulations-and-Guidance/Guidance/Transmittals/Downloads/A0113.pdf"/>
    <hyperlink ref="A152" r:id="rId48" tooltip="DUA - DSH" display="http://www.cms.gov/Research-Statistics-Data-and-Systems/Computer-Data-and-Systems/Privacy/DUA_-_DSH.html"/>
    <hyperlink ref="A153" r:id="rId49" tooltip="FY 2014 IPPS Final Rule: Medicare DSH Supplemental Data File" display="http://www.cms.gov/Medicare/Medicare-Fee-for-Service-Payment/AcuteInpatientPPS/Downloads/FY2014-FR-DSH-Supplemental-File.zip"/>
    <hyperlink ref="A154" r:id="rId50" tooltip="FY 2014 IPPS Final Rule: CMS-1599-F" display="http://www.cms.gov/Medicare/Medicare-Fee-for-Service-Payment/AcuteInpatientPPS/FY-2014-IPPS-Final-Rule-Home-Page-Items/FY-2014-IPPS-Final-Rule-CMS-1599-F-Regulations.html"/>
    <hyperlink ref="A156" r:id="rId51" display="http://www.cms.gov/About-CMS/Agency-Information/Aboutwebsite/Help.html"/>
  </hyperlinks>
  <pageMargins left="0.45" right="0.45" top="0.5" bottom="0.75" header="0.3" footer="0.3"/>
  <pageSetup scale="97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DSH 2020 final</vt:lpstr>
      <vt:lpstr>'DSH 2020 final'!main_content</vt:lpstr>
      <vt:lpstr>'DSH 2020 final'!Print_Area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Windows User</cp:lastModifiedBy>
  <cp:lastPrinted>2020-03-18T15:51:58Z</cp:lastPrinted>
  <dcterms:created xsi:type="dcterms:W3CDTF">2014-08-21T15:11:56Z</dcterms:created>
  <dcterms:modified xsi:type="dcterms:W3CDTF">2020-06-04T12:52:56Z</dcterms:modified>
</cp:coreProperties>
</file>