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_Reimbursement &amp; CON\Hospitals\Hospital Payment Modernization - Mercer\RATES - 01-01-2022\Inpatient\Signed IP Letters\"/>
    </mc:Choice>
  </mc:AlternateContent>
  <xr:revisionPtr revIDLastSave="0" documentId="14_{B539E893-DB05-41E4-BE11-CEB2167FC6D5}" xr6:coauthVersionLast="46" xr6:coauthVersionMax="46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2021 SUMMARY" sheetId="6" state="hidden" r:id="rId1"/>
    <sheet name="2022 Summary" sheetId="1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p">#REF!</definedName>
    <definedName name="\s">#REF!</definedName>
    <definedName name="_B" localSheetId="0">#REF!</definedName>
    <definedName name="_B" localSheetId="1">#REF!</definedName>
    <definedName name="_B">#REF!</definedName>
    <definedName name="_Fill" hidden="1">#REF!</definedName>
    <definedName name="_fy13">#REF!</definedName>
    <definedName name="_T2">#REF!</definedName>
    <definedName name="_t3">#REF!</definedName>
    <definedName name="_tab1" localSheetId="0">#REF!</definedName>
    <definedName name="_tab1" localSheetId="1">#REF!</definedName>
    <definedName name="_tab1">#REF!</definedName>
    <definedName name="_tab2" localSheetId="0">#REF!</definedName>
    <definedName name="_tab2" localSheetId="1">#REF!</definedName>
    <definedName name="_tab2">#REF!</definedName>
    <definedName name="_tab3" localSheetId="0">#REF!</definedName>
    <definedName name="_tab3" localSheetId="1">#REF!</definedName>
    <definedName name="_tab3">#REF!</definedName>
    <definedName name="_tab4" localSheetId="0">#REF!</definedName>
    <definedName name="_tab4" localSheetId="1">#REF!</definedName>
    <definedName name="_tab4">#REF!</definedName>
    <definedName name="A">#REF!</definedName>
    <definedName name="age_adj" localSheetId="0">#REF!</definedName>
    <definedName name="age_adj" localSheetId="1">#REF!</definedName>
    <definedName name="age_adj">#REF!</definedName>
    <definedName name="allstats_together_hcuponly_Pass" localSheetId="0">#REF!</definedName>
    <definedName name="allstats_together_hcuponly_Pass" localSheetId="1">#REF!</definedName>
    <definedName name="allstats_together_hcuponly_Pass">#REF!</definedName>
    <definedName name="allstats_together_hcupP">#REF!</definedName>
    <definedName name="APRDRG_v26" localSheetId="0">#REF!</definedName>
    <definedName name="APRDRG_v26" localSheetId="1">#REF!</definedName>
    <definedName name="APRDRG_v26">#REF!</definedName>
    <definedName name="BaseRates">#REF!</definedName>
    <definedName name="CAT_SUMM">#REF!</definedName>
    <definedName name="CCR" localSheetId="0">'[1]Interactive Calculator '!#REF!</definedName>
    <definedName name="CCR" localSheetId="1">'[1]Interactive Calculator '!#REF!</definedName>
    <definedName name="CCR">'[2]Interactive Calculator '!#REF!</definedName>
    <definedName name="codes">#REF!</definedName>
    <definedName name="COPIES">#REF!</definedName>
    <definedName name="COSImpact">#REF!</definedName>
    <definedName name="Cost_Out_Thresh" localSheetId="0">'[1]Interactive Calculator '!#REF!</definedName>
    <definedName name="Cost_Out_Thresh" localSheetId="1">'[1]Interactive Calculator '!#REF!</definedName>
    <definedName name="Cost_Out_Thresh">'[2]Interactive Calculator '!#REF!</definedName>
    <definedName name="cost_thresh" localSheetId="0">#REF!</definedName>
    <definedName name="cost_thresh" localSheetId="1">#REF!</definedName>
    <definedName name="cost_thresh">#REF!</definedName>
    <definedName name="cost2charges">#REF!</definedName>
    <definedName name="COUNTER">#REF!</definedName>
    <definedName name="Cov_days" localSheetId="0">'[1]Interactive Calculator '!#REF!</definedName>
    <definedName name="Cov_days" localSheetId="1">'[1]Interactive Calculator '!#REF!</definedName>
    <definedName name="Cov_days">'[2]Interactive Calculator '!#REF!</definedName>
    <definedName name="crextract">[3]crextract!$A$4:$T$34</definedName>
    <definedName name="CY2001_AllPIPFinal">#REF!</definedName>
    <definedName name="CY2001Summary_Final">#REF!</definedName>
    <definedName name="_xlnm.Database">#REF!</definedName>
    <definedName name="day_pay" localSheetId="0">#REF!</definedName>
    <definedName name="day_pay" localSheetId="1">#REF!</definedName>
    <definedName name="day_pay">#REF!</definedName>
    <definedName name="day_thresh" localSheetId="0">#REF!</definedName>
    <definedName name="day_thresh" localSheetId="1">#REF!</definedName>
    <definedName name="day_thresh">#REF!</definedName>
    <definedName name="DAYS_SUMM">#REF!</definedName>
    <definedName name="Disch_desc">[4]Lists!$G$3:$G$57</definedName>
    <definedName name="Disch_stat" localSheetId="0">'[1]Interactive Calculator '!#REF!</definedName>
    <definedName name="Disch_stat" localSheetId="1">'[1]Interactive Calculator '!#REF!</definedName>
    <definedName name="Disch_stat">'[2]Interactive Calculator '!#REF!</definedName>
    <definedName name="DRG_base" localSheetId="0">#REF!</definedName>
    <definedName name="DRG_base" localSheetId="1">#REF!</definedName>
    <definedName name="DRG_base">#REF!</definedName>
    <definedName name="DRG_Base_Pay" localSheetId="0">'[1]Interactive Calculator '!#REF!</definedName>
    <definedName name="DRG_Base_Pay" localSheetId="1">'[1]Interactive Calculator '!#REF!</definedName>
    <definedName name="DRG_Base_Pay">'[2]Interactive Calculator '!#REF!</definedName>
    <definedName name="DRG_Base_Pay_w_MedEd" localSheetId="0">'[1]Interactive Calculator '!#REF!</definedName>
    <definedName name="DRG_Base_Pay_w_MedEd" localSheetId="1">'[1]Interactive Calculator '!#REF!</definedName>
    <definedName name="DRG_Base_Pay_w_MedEd">'[2]Interactive Calculator '!#REF!</definedName>
    <definedName name="DRG_Label">#REF!</definedName>
    <definedName name="DRG_Num">[4]Lists!$A$3:$A$323</definedName>
    <definedName name="DRG_out_thresh" localSheetId="0">'[1]Interactive Calculator '!#REF!</definedName>
    <definedName name="DRG_out_thresh" localSheetId="1">'[1]Interactive Calculator '!#REF!</definedName>
    <definedName name="DRG_out_thresh">'[2]Interactive Calculator '!#REF!</definedName>
    <definedName name="DRG_SUMM">#REF!</definedName>
    <definedName name="EnhancedpayChk">#REF!</definedName>
    <definedName name="FFY05_DSH_Query">#REF!</definedName>
    <definedName name="FFY05_DSH_QUERY_1">#REF!</definedName>
    <definedName name="hart." hidden="1">#REF!</definedName>
    <definedName name="HVASUMRYb">#REF!</definedName>
    <definedName name="IncludeFlag">[5]Lookup!$C$19:$C$20</definedName>
    <definedName name="KY_CORRELATION">#REF!</definedName>
    <definedName name="LABELS">#REF!</definedName>
    <definedName name="LN_1D2">[6]Report500!$D$119</definedName>
    <definedName name="LN_IA1">[6]Report500!$D$15</definedName>
    <definedName name="LN_IA11">[6]Report500!$D$27</definedName>
    <definedName name="LN_IA12">[6]Report500!$D$28</definedName>
    <definedName name="LN_IA14">[6]Report500!$D$30</definedName>
    <definedName name="LN_IA15">[6]Report500!$D$31</definedName>
    <definedName name="LN_IA16">[6]Report500!$D$32</definedName>
    <definedName name="LN_IA17">[6]Report500!$D$35</definedName>
    <definedName name="LN_IA18">[6]Report500!$D$36</definedName>
    <definedName name="LN_IA2">[6]Report500!$D$16</definedName>
    <definedName name="LN_IA4">[6]Report500!$D$18</definedName>
    <definedName name="LN_IA5">[6]Report500!$D$19</definedName>
    <definedName name="LN_IA6">[6]Report500!$D$20</definedName>
    <definedName name="LN_IA7">[6]Report500!$D$21</definedName>
    <definedName name="LN_IA8">[6]Report500!$D$22</definedName>
    <definedName name="LN_IB1">[6]Report500!$D$42</definedName>
    <definedName name="LN_IB10">[6]Report500!$D$51</definedName>
    <definedName name="LN_IB13">[6]Report500!$D$56</definedName>
    <definedName name="LN_IB14">[6]Report500!$D$57</definedName>
    <definedName name="LN_IB16">[6]Report500!$D$59</definedName>
    <definedName name="LN_IB17">[6]Report500!$D$60</definedName>
    <definedName name="LN_IB18">[6]Report500!$D$61</definedName>
    <definedName name="LN_IB19">[6]Report500!$D$62</definedName>
    <definedName name="LN_IB2">[6]Report500!$D$43</definedName>
    <definedName name="LN_IB20">[6]Report500!$D$63</definedName>
    <definedName name="LN_IB21">[6]Report500!$D$66</definedName>
    <definedName name="LN_IB22">[6]Report500!$D$67</definedName>
    <definedName name="LN_IB32">[6]Report500!$D$73</definedName>
    <definedName name="LN_IB33">[6]Report500!$D$74</definedName>
    <definedName name="LN_IB34">[6]Report500!$D$76</definedName>
    <definedName name="LN_IB4">[6]Report500!$D$45</definedName>
    <definedName name="LN_IB5">[6]Report500!$D$46</definedName>
    <definedName name="LN_IB6">[6]Report500!$D$47</definedName>
    <definedName name="LN_IB7">[6]Report500!$D$48</definedName>
    <definedName name="LN_IB8">[6]Report500!$D$49</definedName>
    <definedName name="LN_IB9">[6]Report500!$D$50</definedName>
    <definedName name="LN_IC1">[6]Report500!$D$83</definedName>
    <definedName name="LN_IC10">[6]Report500!$D$92</definedName>
    <definedName name="LN_IC11">[6]Report500!$D$93</definedName>
    <definedName name="LN_IC14">[6]Report500!$D$98</definedName>
    <definedName name="LN_IC15">[6]Report500!$D$99</definedName>
    <definedName name="LN_IC17">[6]Report500!$D$101</definedName>
    <definedName name="LN_IC18">[6]Report500!$D$102</definedName>
    <definedName name="LN_IC19">[6]Report500!$D$103</definedName>
    <definedName name="LN_IC2">[6]Report500!$D$84</definedName>
    <definedName name="LN_IC21">[6]Report500!$D$105</definedName>
    <definedName name="LN_IC22">[6]Report500!$D$106</definedName>
    <definedName name="LN_IC23">[6]Report500!$D$109</definedName>
    <definedName name="LN_IC24">[6]Report500!$D$110</definedName>
    <definedName name="LN_IC4">[6]Report500!$D$86</definedName>
    <definedName name="LN_IC5">[6]Report500!$D$87</definedName>
    <definedName name="LN_IC6">[6]Report500!$D$88</definedName>
    <definedName name="LN_IC7">[6]Report500!$D$89</definedName>
    <definedName name="LN_IC9">[6]Report500!$D$91</definedName>
    <definedName name="LN_ID1">[6]Report500!$D$118</definedName>
    <definedName name="LN_ID10">[6]Report500!$D$127</definedName>
    <definedName name="LN_ID11">[6]Report500!$D$128</definedName>
    <definedName name="LN_ID14">[6]Report500!$D$133</definedName>
    <definedName name="LN_ID15">[6]Report500!$D$134</definedName>
    <definedName name="LN_ID17">[6]Report500!$D$136</definedName>
    <definedName name="LN_ID18">[6]Report500!$D$137</definedName>
    <definedName name="LN_ID19">[6]Report500!$D$138</definedName>
    <definedName name="LN_ID21">[6]Report500!$D$140</definedName>
    <definedName name="LN_ID22">[6]Report500!$D$141</definedName>
    <definedName name="LN_ID23">[6]Report500!$D$144</definedName>
    <definedName name="LN_ID24">[6]Report500!$D$145</definedName>
    <definedName name="LN_ID4">[6]Report500!$D$121</definedName>
    <definedName name="LN_ID5">[6]Report500!$D$122</definedName>
    <definedName name="LN_ID6">[6]Report500!$D$123</definedName>
    <definedName name="LN_ID7">[6]Report500!$D$124</definedName>
    <definedName name="LN_ID9">[6]Report500!$D$126</definedName>
    <definedName name="LN_IE1">[6]Report500!$D$153</definedName>
    <definedName name="LN_IE10">[6]Report500!$D$162</definedName>
    <definedName name="LN_IE11">[6]Report500!$D$163</definedName>
    <definedName name="LN_IE14">[6]Report500!$D$168</definedName>
    <definedName name="LN_IE15">[6]Report500!$D$169</definedName>
    <definedName name="LN_IE17">[6]Report500!$D$171</definedName>
    <definedName name="LN_IE18">[6]Report500!$D$172</definedName>
    <definedName name="LN_IE19">[6]Report500!$D$173</definedName>
    <definedName name="LN_IE2">[6]Report500!$D$154</definedName>
    <definedName name="LN_IE21">[6]Report500!$D$175</definedName>
    <definedName name="LN_IE22">[6]Report500!$D$176</definedName>
    <definedName name="LN_IE23">[6]Report500!$D$179</definedName>
    <definedName name="LN_IE24">[6]Report500!$D$180</definedName>
    <definedName name="LN_IE4">[6]Report500!$D$156</definedName>
    <definedName name="LN_IE5">[6]Report500!$D$157</definedName>
    <definedName name="LN_IE6">[6]Report500!$D$158</definedName>
    <definedName name="LN_IE7">[6]Report500!$D$159</definedName>
    <definedName name="LN_IE9">[6]Report500!$D$161</definedName>
    <definedName name="LN_IF1">[6]Report500!$D$188</definedName>
    <definedName name="LN_IF11">[6]Report500!$D$198</definedName>
    <definedName name="LN_IF14">[6]Report500!$D$203</definedName>
    <definedName name="LN_IF15">[6]Report500!$D$204</definedName>
    <definedName name="LN_IF18">[6]Report500!$D$207</definedName>
    <definedName name="LN_IF19">[6]Report500!$D$208</definedName>
    <definedName name="LN_IF2">[6]Report500!$D$189</definedName>
    <definedName name="LN_IF21">[6]Report500!$D$210</definedName>
    <definedName name="LN_IF23">[6]Report500!$D$214</definedName>
    <definedName name="LN_IF24">[6]Report500!$D$215</definedName>
    <definedName name="LN_IF4">[6]Report500!$D$191</definedName>
    <definedName name="LN_IF5">[6]Report500!$D$192</definedName>
    <definedName name="LN_IF6">[6]Report500!$D$193</definedName>
    <definedName name="LN_IF7">[6]Report500!$D$194</definedName>
    <definedName name="LN_IF9">[6]Report500!$D$196</definedName>
    <definedName name="LN_IG1">[6]Report500!$D$221</definedName>
    <definedName name="LN_IG10">[6]Report500!$D$234</definedName>
    <definedName name="LN_IG13">[6]Report500!$D$237</definedName>
    <definedName name="LN_IG14">[6]Report500!$D$238</definedName>
    <definedName name="LN_IG2">[6]Report500!$D$222</definedName>
    <definedName name="LN_IG3">[6]Report500!$D$224</definedName>
    <definedName name="LN_IG4">[6]Report500!$D$225</definedName>
    <definedName name="LN_IG5">[6]Report500!$D$226</definedName>
    <definedName name="LN_IG6">[6]Report500!$D$228</definedName>
    <definedName name="LN_IG9">[6]Report500!$D$233</definedName>
    <definedName name="LN_IH10">[6]Report500!$D$256</definedName>
    <definedName name="LN_IH3">[6]Report500!$D$245</definedName>
    <definedName name="LN_IH4">[6]Report500!$D$248</definedName>
    <definedName name="LN_IH5">[6]Report500!$D$249</definedName>
    <definedName name="LN_IH6">[6]Report500!$D$250</definedName>
    <definedName name="LN_IH8">[6]Report500!$D$254</definedName>
    <definedName name="LN_IH9">[6]Report500!$D$255</definedName>
    <definedName name="LN_IIA1">[6]Report500!$D$261</definedName>
    <definedName name="LN_IIA11">[6]Report500!$D$271</definedName>
    <definedName name="LN_IIA12">[6]Report500!$D$272</definedName>
    <definedName name="LN_IIA14">[6]Report500!$D$274</definedName>
    <definedName name="LN_IIA2">[6]Report500!$D$262</definedName>
    <definedName name="LN_IIA4">[6]Report500!$D$264</definedName>
    <definedName name="LN_IIA6">[6]Report500!$D$266</definedName>
    <definedName name="LN_IIA7">[6]Report500!$D$267</definedName>
    <definedName name="LN_IIA9">[6]Report500!$D$269</definedName>
    <definedName name="LN_IIB11">[6]Report500!$D$287</definedName>
    <definedName name="LN_IIB12">[6]Report500!$D$288</definedName>
    <definedName name="LN_IIB14">[6]Report500!$D$291</definedName>
    <definedName name="LN_IIB2">[6]Report500!$D$278</definedName>
    <definedName name="LN_IIB4">[6]Report500!$D$280</definedName>
    <definedName name="LN_IIB6">[6]Report500!$D$282</definedName>
    <definedName name="LN_IIB7">[6]Report500!$D$283</definedName>
    <definedName name="LN_IIB9">[6]Report500!$D$285</definedName>
    <definedName name="LN_III1">[6]Report500!$D$304</definedName>
    <definedName name="LN_III10">[6]Report500!$D$313</definedName>
    <definedName name="LN_III2">[6]Report500!$D$305</definedName>
    <definedName name="LN_III3">[6]Report500!$D$307</definedName>
    <definedName name="LN_III4">[6]Report500!$D$308</definedName>
    <definedName name="LN_III5">[6]Report500!$D$306</definedName>
    <definedName name="LN_III6">[6]Report500!$D$309</definedName>
    <definedName name="LN_III7">[6]Report500!$D$310</definedName>
    <definedName name="LN_III8">[6]Report500!$D$311</definedName>
    <definedName name="LN_III9">[6]Report500!$D$312</definedName>
    <definedName name="LN_IV1">[6]Report500!$D$324</definedName>
    <definedName name="LN_IV2">[6]Report500!$D$322</definedName>
    <definedName name="LN_IV3">[6]Report500!$D$323</definedName>
    <definedName name="LN_IV4">[6]Report500!$D$325</definedName>
    <definedName name="LOS" localSheetId="0">'[1]Interactive Calculator '!#REF!</definedName>
    <definedName name="LOS" localSheetId="1">'[1]Interactive Calculator '!#REF!</definedName>
    <definedName name="LOS">'[2]Interactive Calculator '!#REF!</definedName>
    <definedName name="Marginal_cost" localSheetId="0">'[1]Interactive Calculator '!#REF!</definedName>
    <definedName name="Marginal_cost" localSheetId="1">'[1]Interactive Calculator '!#REF!</definedName>
    <definedName name="Marginal_cost">'[2]Interactive Calculator '!#REF!</definedName>
    <definedName name="Marginal_cost_percent" localSheetId="0">'[1]Interactive Calculator '!#REF!</definedName>
    <definedName name="Marginal_cost_percent" localSheetId="1">'[1]Interactive Calculator '!#REF!</definedName>
    <definedName name="Marginal_cost_percent">'[2]Interactive Calculator '!#REF!</definedName>
    <definedName name="MC" localSheetId="0">#REF!</definedName>
    <definedName name="MC" localSheetId="1">#REF!</definedName>
    <definedName name="MC">#REF!</definedName>
    <definedName name="MC_1" localSheetId="0">'[1]Interactive Calculator '!#REF!</definedName>
    <definedName name="MC_1" localSheetId="1">'[1]Interactive Calculator '!#REF!</definedName>
    <definedName name="MC_1">'[2]Interactive Calculator '!#REF!</definedName>
    <definedName name="MC_2" localSheetId="0">'[1]Interactive Calculator '!#REF!</definedName>
    <definedName name="MC_2" localSheetId="1">'[1]Interactive Calculator '!#REF!</definedName>
    <definedName name="MC_2">'[2]Interactive Calculator '!#REF!</definedName>
    <definedName name="MDC_Label">#REF!</definedName>
    <definedName name="MMMWEIGHTS_IMPACT_SUMMARY_936">#REF!</definedName>
    <definedName name="Natl_ALOS" localSheetId="0">'[1]Interactive Calculator '!#REF!</definedName>
    <definedName name="Natl_ALOS" localSheetId="1">'[1]Interactive Calculator '!#REF!</definedName>
    <definedName name="Natl_ALOS">'[2]Interactive Calculator '!#REF!</definedName>
    <definedName name="NeonateSUMRY2b">#REF!</definedName>
    <definedName name="PIP11_PaidMemo">#REF!</definedName>
    <definedName name="PIP11_PaidMemo_f">#REF!</definedName>
    <definedName name="PIP11_PaidMemo_final">#REF!</definedName>
    <definedName name="PIP11_PaidMemo_final_n">#REF!</definedName>
    <definedName name="PIP12_PaidMemo_f">#REF!</definedName>
    <definedName name="PIP12_PaidMemo_final">#REF!</definedName>
    <definedName name="PIP12_PaidMemo_final_n">#REF!</definedName>
    <definedName name="PIP13_PaidMemo_f">#REF!</definedName>
    <definedName name="PIP13_PaidMemo_final">#REF!</definedName>
    <definedName name="PIP13_PaidMemo_final_n">#REF!</definedName>
    <definedName name="PIP14_PaidMemo_f">#REF!</definedName>
    <definedName name="PIP14_PaidMemo_final">#REF!</definedName>
    <definedName name="PIP14_PaidMemo_final_n">#REF!</definedName>
    <definedName name="pol_adj" localSheetId="0">#REF!</definedName>
    <definedName name="pol_adj" localSheetId="1">#REF!</definedName>
    <definedName name="pol_adj">#REF!</definedName>
    <definedName name="PolicyImpact">#REF!</definedName>
    <definedName name="pps_3std">#REF!</definedName>
    <definedName name="PricingCDImpact">#REF!</definedName>
    <definedName name="PRINT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ov_name">[7]Medicaid!$A$3</definedName>
    <definedName name="PROVIDER_SUMM">#REF!</definedName>
    <definedName name="ProvNum">[8]Main!$A$4</definedName>
    <definedName name="PROVSUMMARY">#REF!</definedName>
    <definedName name="rate">#REF!</definedName>
    <definedName name="RateTypeAssignment">[5]Lookup!$E$4:$E$39</definedName>
    <definedName name="Sample_Impact_base">#REF!</definedName>
    <definedName name="SOI">[4]Lists!$D$3:$D$6</definedName>
    <definedName name="STATUS_BY_SFY">#REF!</definedName>
    <definedName name="SvcImpact">#REF!</definedName>
    <definedName name="SVCLEVEL">#REF!</definedName>
    <definedName name="SVCSUMRY">#REF!</definedName>
    <definedName name="TblStep_1">#REF!</definedName>
    <definedName name="toliz_allstats_togetherTrad0911" localSheetId="0">#REF!</definedName>
    <definedName name="toliz_allstats_togetherTrad0911" localSheetId="1">#REF!</definedName>
    <definedName name="toliz_allstats_togetherTrad0911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6" l="1"/>
  <c r="E45" i="16" s="1"/>
  <c r="D41" i="16"/>
  <c r="E39" i="16" s="1"/>
  <c r="D30" i="16"/>
  <c r="C30" i="16"/>
  <c r="B30" i="16"/>
  <c r="D32" i="16" l="1"/>
  <c r="E6" i="16" s="1"/>
  <c r="H30" i="6"/>
  <c r="M30" i="6" s="1"/>
  <c r="I30" i="6"/>
  <c r="I5" i="6" s="1"/>
  <c r="N5" i="6" s="1"/>
  <c r="J30" i="6"/>
  <c r="J5" i="6" s="1"/>
  <c r="O5" i="6" s="1"/>
  <c r="K30" i="6"/>
  <c r="K5" i="6" s="1"/>
  <c r="P5" i="6" s="1"/>
  <c r="N30" i="6"/>
  <c r="S30" i="6" s="1"/>
  <c r="O30" i="6"/>
  <c r="T30" i="6" s="1"/>
  <c r="P30" i="6"/>
  <c r="U30" i="6" s="1"/>
  <c r="X30" i="6"/>
  <c r="Y30" i="6"/>
  <c r="Z30" i="6"/>
  <c r="H39" i="6"/>
  <c r="M39" i="6" s="1"/>
  <c r="I39" i="6"/>
  <c r="N39" i="6" s="1"/>
  <c r="J39" i="6"/>
  <c r="O39" i="6" s="1"/>
  <c r="K39" i="6"/>
  <c r="P39" i="6"/>
  <c r="U39" i="6" s="1"/>
  <c r="Z39" i="6"/>
  <c r="H44" i="6"/>
  <c r="M44" i="6" s="1"/>
  <c r="I44" i="6"/>
  <c r="N44" i="6" s="1"/>
  <c r="J44" i="6"/>
  <c r="O44" i="6" s="1"/>
  <c r="K44" i="6"/>
  <c r="P44" i="6"/>
  <c r="U44" i="6" s="1"/>
  <c r="Z44" i="6"/>
  <c r="E7" i="16" l="1"/>
  <c r="E15" i="16"/>
  <c r="E23" i="16"/>
  <c r="E8" i="16"/>
  <c r="E16" i="16"/>
  <c r="E24" i="16"/>
  <c r="E9" i="16"/>
  <c r="E17" i="16"/>
  <c r="E25" i="16"/>
  <c r="E27" i="16"/>
  <c r="E12" i="16"/>
  <c r="E28" i="16"/>
  <c r="E29" i="16"/>
  <c r="E10" i="16"/>
  <c r="E18" i="16"/>
  <c r="E26" i="16"/>
  <c r="E19" i="16"/>
  <c r="E20" i="16"/>
  <c r="E13" i="16"/>
  <c r="E14" i="16"/>
  <c r="E11" i="16"/>
  <c r="E21" i="16"/>
  <c r="E22" i="16"/>
  <c r="E30" i="16"/>
  <c r="Z5" i="6"/>
  <c r="U5" i="6"/>
  <c r="Y5" i="6"/>
  <c r="T5" i="6"/>
  <c r="Y39" i="6"/>
  <c r="T39" i="6"/>
  <c r="X5" i="6"/>
  <c r="S5" i="6"/>
  <c r="S39" i="6"/>
  <c r="X39" i="6"/>
  <c r="Y44" i="6"/>
  <c r="T44" i="6"/>
  <c r="S44" i="6"/>
  <c r="X44" i="6"/>
  <c r="R44" i="6"/>
  <c r="W44" i="6"/>
  <c r="R39" i="6"/>
  <c r="W39" i="6"/>
  <c r="W30" i="6"/>
  <c r="R30" i="6"/>
  <c r="K29" i="6"/>
  <c r="P29" i="6" s="1"/>
  <c r="K28" i="6"/>
  <c r="P28" i="6" s="1"/>
  <c r="K27" i="6"/>
  <c r="P27" i="6" s="1"/>
  <c r="K26" i="6"/>
  <c r="P26" i="6" s="1"/>
  <c r="K25" i="6"/>
  <c r="P25" i="6" s="1"/>
  <c r="K24" i="6"/>
  <c r="P24" i="6" s="1"/>
  <c r="K23" i="6"/>
  <c r="P23" i="6" s="1"/>
  <c r="K22" i="6"/>
  <c r="P22" i="6" s="1"/>
  <c r="K21" i="6"/>
  <c r="P21" i="6" s="1"/>
  <c r="K20" i="6"/>
  <c r="P20" i="6" s="1"/>
  <c r="K19" i="6"/>
  <c r="P19" i="6" s="1"/>
  <c r="K18" i="6"/>
  <c r="P18" i="6" s="1"/>
  <c r="K17" i="6"/>
  <c r="P17" i="6" s="1"/>
  <c r="K16" i="6"/>
  <c r="P16" i="6" s="1"/>
  <c r="K15" i="6"/>
  <c r="P15" i="6" s="1"/>
  <c r="K14" i="6"/>
  <c r="P14" i="6" s="1"/>
  <c r="K13" i="6"/>
  <c r="P13" i="6" s="1"/>
  <c r="K12" i="6"/>
  <c r="P12" i="6" s="1"/>
  <c r="K11" i="6"/>
  <c r="P11" i="6" s="1"/>
  <c r="K10" i="6"/>
  <c r="P10" i="6" s="1"/>
  <c r="K9" i="6"/>
  <c r="P9" i="6" s="1"/>
  <c r="K8" i="6"/>
  <c r="P8" i="6" s="1"/>
  <c r="K7" i="6"/>
  <c r="P7" i="6" s="1"/>
  <c r="K6" i="6"/>
  <c r="P6" i="6" s="1"/>
  <c r="J29" i="6"/>
  <c r="O29" i="6" s="1"/>
  <c r="J28" i="6"/>
  <c r="O28" i="6" s="1"/>
  <c r="J27" i="6"/>
  <c r="O27" i="6" s="1"/>
  <c r="J26" i="6"/>
  <c r="O26" i="6" s="1"/>
  <c r="J25" i="6"/>
  <c r="O25" i="6" s="1"/>
  <c r="J24" i="6"/>
  <c r="O24" i="6" s="1"/>
  <c r="J23" i="6"/>
  <c r="O23" i="6" s="1"/>
  <c r="J22" i="6"/>
  <c r="O22" i="6" s="1"/>
  <c r="J21" i="6"/>
  <c r="O21" i="6" s="1"/>
  <c r="J20" i="6"/>
  <c r="O20" i="6" s="1"/>
  <c r="J19" i="6"/>
  <c r="O19" i="6" s="1"/>
  <c r="J18" i="6"/>
  <c r="O18" i="6" s="1"/>
  <c r="J17" i="6"/>
  <c r="O17" i="6" s="1"/>
  <c r="J16" i="6"/>
  <c r="O16" i="6" s="1"/>
  <c r="J15" i="6"/>
  <c r="O15" i="6" s="1"/>
  <c r="J14" i="6"/>
  <c r="O14" i="6" s="1"/>
  <c r="J13" i="6"/>
  <c r="O13" i="6" s="1"/>
  <c r="J12" i="6"/>
  <c r="O12" i="6" s="1"/>
  <c r="J11" i="6"/>
  <c r="O11" i="6" s="1"/>
  <c r="J10" i="6"/>
  <c r="O10" i="6" s="1"/>
  <c r="J9" i="6"/>
  <c r="O9" i="6" s="1"/>
  <c r="J8" i="6"/>
  <c r="O8" i="6" s="1"/>
  <c r="J7" i="6"/>
  <c r="O7" i="6" s="1"/>
  <c r="J6" i="6"/>
  <c r="O6" i="6" s="1"/>
  <c r="I29" i="6"/>
  <c r="N29" i="6" s="1"/>
  <c r="I28" i="6"/>
  <c r="N28" i="6" s="1"/>
  <c r="I27" i="6"/>
  <c r="N27" i="6" s="1"/>
  <c r="I26" i="6"/>
  <c r="N26" i="6" s="1"/>
  <c r="I25" i="6"/>
  <c r="N25" i="6" s="1"/>
  <c r="I24" i="6"/>
  <c r="N24" i="6" s="1"/>
  <c r="I23" i="6"/>
  <c r="N23" i="6" s="1"/>
  <c r="I22" i="6"/>
  <c r="N22" i="6" s="1"/>
  <c r="I21" i="6"/>
  <c r="N21" i="6" s="1"/>
  <c r="I20" i="6"/>
  <c r="N20" i="6" s="1"/>
  <c r="I19" i="6"/>
  <c r="N19" i="6" s="1"/>
  <c r="I18" i="6"/>
  <c r="N18" i="6" s="1"/>
  <c r="I17" i="6"/>
  <c r="N17" i="6" s="1"/>
  <c r="I16" i="6"/>
  <c r="N16" i="6" s="1"/>
  <c r="I15" i="6"/>
  <c r="N15" i="6" s="1"/>
  <c r="I14" i="6"/>
  <c r="N14" i="6" s="1"/>
  <c r="I13" i="6"/>
  <c r="N13" i="6" s="1"/>
  <c r="I12" i="6"/>
  <c r="N12" i="6" s="1"/>
  <c r="I11" i="6"/>
  <c r="N11" i="6" s="1"/>
  <c r="I10" i="6"/>
  <c r="N10" i="6" s="1"/>
  <c r="I9" i="6"/>
  <c r="N9" i="6" s="1"/>
  <c r="I8" i="6"/>
  <c r="N8" i="6" s="1"/>
  <c r="I7" i="6"/>
  <c r="N7" i="6" s="1"/>
  <c r="I6" i="6"/>
  <c r="N6" i="6" s="1"/>
  <c r="H29" i="6"/>
  <c r="M29" i="6" s="1"/>
  <c r="H28" i="6"/>
  <c r="M28" i="6" s="1"/>
  <c r="H27" i="6"/>
  <c r="M27" i="6" s="1"/>
  <c r="H26" i="6"/>
  <c r="M26" i="6" s="1"/>
  <c r="H25" i="6"/>
  <c r="M25" i="6" s="1"/>
  <c r="H24" i="6"/>
  <c r="M24" i="6" s="1"/>
  <c r="H23" i="6"/>
  <c r="M23" i="6" s="1"/>
  <c r="H22" i="6"/>
  <c r="M22" i="6" s="1"/>
  <c r="H21" i="6"/>
  <c r="M21" i="6" s="1"/>
  <c r="H20" i="6"/>
  <c r="M20" i="6" s="1"/>
  <c r="H19" i="6"/>
  <c r="M19" i="6" s="1"/>
  <c r="H18" i="6"/>
  <c r="M18" i="6" s="1"/>
  <c r="H17" i="6"/>
  <c r="M17" i="6" s="1"/>
  <c r="H16" i="6"/>
  <c r="M16" i="6" s="1"/>
  <c r="H15" i="6"/>
  <c r="M15" i="6" s="1"/>
  <c r="H14" i="6"/>
  <c r="M14" i="6" s="1"/>
  <c r="H13" i="6"/>
  <c r="M13" i="6" s="1"/>
  <c r="H12" i="6"/>
  <c r="M12" i="6" s="1"/>
  <c r="H11" i="6"/>
  <c r="M11" i="6" s="1"/>
  <c r="H10" i="6"/>
  <c r="M10" i="6" s="1"/>
  <c r="H9" i="6"/>
  <c r="M9" i="6" s="1"/>
  <c r="H8" i="6"/>
  <c r="M8" i="6" s="1"/>
  <c r="H7" i="6"/>
  <c r="M7" i="6" s="1"/>
  <c r="H6" i="6"/>
  <c r="M6" i="6" s="1"/>
  <c r="H5" i="6"/>
  <c r="M5" i="6" s="1"/>
  <c r="W12" i="6" l="1"/>
  <c r="R12" i="6"/>
  <c r="W20" i="6"/>
  <c r="R20" i="6"/>
  <c r="W28" i="6"/>
  <c r="R28" i="6"/>
  <c r="X12" i="6"/>
  <c r="S12" i="6"/>
  <c r="S33" i="6" s="1"/>
  <c r="S35" i="6" s="1"/>
  <c r="X20" i="6"/>
  <c r="S20" i="6"/>
  <c r="X28" i="6"/>
  <c r="S28" i="6"/>
  <c r="Y12" i="6"/>
  <c r="T12" i="6"/>
  <c r="Y20" i="6"/>
  <c r="T20" i="6"/>
  <c r="Y28" i="6"/>
  <c r="T28" i="6"/>
  <c r="Z12" i="6"/>
  <c r="U12" i="6"/>
  <c r="Z20" i="6"/>
  <c r="U20" i="6"/>
  <c r="Z28" i="6"/>
  <c r="U28" i="6"/>
  <c r="W5" i="6"/>
  <c r="R5" i="6"/>
  <c r="W13" i="6"/>
  <c r="R13" i="6"/>
  <c r="W21" i="6"/>
  <c r="R21" i="6"/>
  <c r="W29" i="6"/>
  <c r="R29" i="6"/>
  <c r="X13" i="6"/>
  <c r="S13" i="6"/>
  <c r="X21" i="6"/>
  <c r="S21" i="6"/>
  <c r="X29" i="6"/>
  <c r="S29" i="6"/>
  <c r="Y13" i="6"/>
  <c r="T13" i="6"/>
  <c r="Y21" i="6"/>
  <c r="T21" i="6"/>
  <c r="Y29" i="6"/>
  <c r="T29" i="6"/>
  <c r="Z13" i="6"/>
  <c r="U13" i="6"/>
  <c r="Z21" i="6"/>
  <c r="U21" i="6"/>
  <c r="Z29" i="6"/>
  <c r="U29" i="6"/>
  <c r="W6" i="6"/>
  <c r="R6" i="6"/>
  <c r="W14" i="6"/>
  <c r="R14" i="6"/>
  <c r="W22" i="6"/>
  <c r="R22" i="6"/>
  <c r="X6" i="6"/>
  <c r="X32" i="6" s="1"/>
  <c r="S6" i="6"/>
  <c r="S32" i="6" s="1"/>
  <c r="X14" i="6"/>
  <c r="S14" i="6"/>
  <c r="X22" i="6"/>
  <c r="S22" i="6"/>
  <c r="Y6" i="6"/>
  <c r="Y32" i="6" s="1"/>
  <c r="T6" i="6"/>
  <c r="T32" i="6" s="1"/>
  <c r="Y14" i="6"/>
  <c r="T14" i="6"/>
  <c r="Y22" i="6"/>
  <c r="T22" i="6"/>
  <c r="Z6" i="6"/>
  <c r="U6" i="6"/>
  <c r="U34" i="6" s="1"/>
  <c r="Z14" i="6"/>
  <c r="U14" i="6"/>
  <c r="Z22" i="6"/>
  <c r="U22" i="6"/>
  <c r="W7" i="6"/>
  <c r="R7" i="6"/>
  <c r="W15" i="6"/>
  <c r="R15" i="6"/>
  <c r="W23" i="6"/>
  <c r="R23" i="6"/>
  <c r="X7" i="6"/>
  <c r="S7" i="6"/>
  <c r="X15" i="6"/>
  <c r="S15" i="6"/>
  <c r="X23" i="6"/>
  <c r="S23" i="6"/>
  <c r="Y7" i="6"/>
  <c r="T7" i="6"/>
  <c r="Y15" i="6"/>
  <c r="T15" i="6"/>
  <c r="Y23" i="6"/>
  <c r="T23" i="6"/>
  <c r="Z7" i="6"/>
  <c r="U7" i="6"/>
  <c r="Z15" i="6"/>
  <c r="U15" i="6"/>
  <c r="Z23" i="6"/>
  <c r="U23" i="6"/>
  <c r="W8" i="6"/>
  <c r="R8" i="6"/>
  <c r="W16" i="6"/>
  <c r="R16" i="6"/>
  <c r="W24" i="6"/>
  <c r="R24" i="6"/>
  <c r="X8" i="6"/>
  <c r="S8" i="6"/>
  <c r="X16" i="6"/>
  <c r="S16" i="6"/>
  <c r="X24" i="6"/>
  <c r="S24" i="6"/>
  <c r="Y8" i="6"/>
  <c r="T8" i="6"/>
  <c r="Y16" i="6"/>
  <c r="T16" i="6"/>
  <c r="Y24" i="6"/>
  <c r="T24" i="6"/>
  <c r="Z8" i="6"/>
  <c r="U8" i="6"/>
  <c r="Z16" i="6"/>
  <c r="U16" i="6"/>
  <c r="Z24" i="6"/>
  <c r="U24" i="6"/>
  <c r="W9" i="6"/>
  <c r="R9" i="6"/>
  <c r="W17" i="6"/>
  <c r="R17" i="6"/>
  <c r="W25" i="6"/>
  <c r="R25" i="6"/>
  <c r="X9" i="6"/>
  <c r="S9" i="6"/>
  <c r="X17" i="6"/>
  <c r="S17" i="6"/>
  <c r="X25" i="6"/>
  <c r="S25" i="6"/>
  <c r="Y9" i="6"/>
  <c r="T9" i="6"/>
  <c r="Y17" i="6"/>
  <c r="T17" i="6"/>
  <c r="Y25" i="6"/>
  <c r="T25" i="6"/>
  <c r="Z9" i="6"/>
  <c r="Z32" i="6" s="1"/>
  <c r="U9" i="6"/>
  <c r="Z17" i="6"/>
  <c r="U17" i="6"/>
  <c r="Z25" i="6"/>
  <c r="U25" i="6"/>
  <c r="W10" i="6"/>
  <c r="R10" i="6"/>
  <c r="W18" i="6"/>
  <c r="R18" i="6"/>
  <c r="W26" i="6"/>
  <c r="R26" i="6"/>
  <c r="X10" i="6"/>
  <c r="S10" i="6"/>
  <c r="X18" i="6"/>
  <c r="S18" i="6"/>
  <c r="X26" i="6"/>
  <c r="S26" i="6"/>
  <c r="Y10" i="6"/>
  <c r="T10" i="6"/>
  <c r="Y18" i="6"/>
  <c r="T18" i="6"/>
  <c r="Y26" i="6"/>
  <c r="T26" i="6"/>
  <c r="Z10" i="6"/>
  <c r="U10" i="6"/>
  <c r="Z18" i="6"/>
  <c r="U18" i="6"/>
  <c r="Z26" i="6"/>
  <c r="U26" i="6"/>
  <c r="U33" i="6"/>
  <c r="W11" i="6"/>
  <c r="R11" i="6"/>
  <c r="W19" i="6"/>
  <c r="R19" i="6"/>
  <c r="W27" i="6"/>
  <c r="R27" i="6"/>
  <c r="X11" i="6"/>
  <c r="S11" i="6"/>
  <c r="X19" i="6"/>
  <c r="S19" i="6"/>
  <c r="X27" i="6"/>
  <c r="S27" i="6"/>
  <c r="Y11" i="6"/>
  <c r="T11" i="6"/>
  <c r="Y19" i="6"/>
  <c r="T19" i="6"/>
  <c r="Y27" i="6"/>
  <c r="Y34" i="6" s="1"/>
  <c r="T27" i="6"/>
  <c r="Z11" i="6"/>
  <c r="U11" i="6"/>
  <c r="Z19" i="6"/>
  <c r="U19" i="6"/>
  <c r="Z27" i="6"/>
  <c r="U27" i="6"/>
  <c r="Z33" i="6"/>
  <c r="Z35" i="6" l="1"/>
  <c r="U32" i="6"/>
  <c r="U35" i="6" s="1"/>
  <c r="Y33" i="6"/>
  <c r="Y35" i="6" s="1"/>
  <c r="T34" i="6"/>
  <c r="T33" i="6"/>
  <c r="T35" i="6" s="1"/>
  <c r="X34" i="6"/>
  <c r="X33" i="6"/>
  <c r="X35" i="6" s="1"/>
  <c r="R32" i="6"/>
  <c r="R33" i="6"/>
  <c r="R34" i="6"/>
  <c r="S34" i="6"/>
  <c r="Z34" i="6"/>
  <c r="W32" i="6"/>
  <c r="W33" i="6"/>
  <c r="W35" i="6" s="1"/>
  <c r="W34" i="6"/>
  <c r="R35" i="6" l="1"/>
</calcChain>
</file>

<file path=xl/sharedStrings.xml><?xml version="1.0" encoding="utf-8"?>
<sst xmlns="http://schemas.openxmlformats.org/spreadsheetml/2006/main" count="158" uniqueCount="88">
  <si>
    <t xml:space="preserve">SVMC HOLDINGS, INC                                </t>
  </si>
  <si>
    <t xml:space="preserve">PROSPECT WATERBURY, INC                           </t>
  </si>
  <si>
    <t xml:space="preserve">YALE NEW HAVEN HOSPITAL                           </t>
  </si>
  <si>
    <t xml:space="preserve">BRIDGEPORT HOSPITAL INC                           </t>
  </si>
  <si>
    <t xml:space="preserve">LAWRENCE AND MEMORIAL HOSPITAL                    </t>
  </si>
  <si>
    <t xml:space="preserve">GREENWICH HOSPITAL                                </t>
  </si>
  <si>
    <t xml:space="preserve">MIDDLESEX HOSPITAL                                </t>
  </si>
  <si>
    <t xml:space="preserve">STAMFORD HOSPITAL                                 </t>
  </si>
  <si>
    <t xml:space="preserve">PROSPECT MANCHESTER HOSPITAL, INC                 </t>
  </si>
  <si>
    <t xml:space="preserve">THE HOSPITAL OF CENTRAL CONNECTICUT               </t>
  </si>
  <si>
    <t xml:space="preserve">SAINT FRANCIS HOSPITAL AND MEDICAL CENTER         </t>
  </si>
  <si>
    <t xml:space="preserve">WILLIAM W. BACKUS HOSPITAL                        </t>
  </si>
  <si>
    <t xml:space="preserve">MIDSTATE MEDICAL CENTER                           </t>
  </si>
  <si>
    <t xml:space="preserve">ST MARYS HOSPITAL                                 </t>
  </si>
  <si>
    <t xml:space="preserve">HARTFORD HOSPITAL                                 </t>
  </si>
  <si>
    <t xml:space="preserve">BRISTOL HOSPITAL                                  </t>
  </si>
  <si>
    <t xml:space="preserve">THE GRIFFIN HOSPITAL                              </t>
  </si>
  <si>
    <t xml:space="preserve">WINDHAM COMM MEM HOSPITAL                         </t>
  </si>
  <si>
    <t xml:space="preserve">JOHNSON MEMORIAL HOSPITAL INC                     </t>
  </si>
  <si>
    <t xml:space="preserve">DANBURY HOSPITAL                                  </t>
  </si>
  <si>
    <t xml:space="preserve">THE CHARLOTTE HUNGERFORD HOSPITAL                 </t>
  </si>
  <si>
    <t xml:space="preserve">NORWALK HOSPITAL ASSOCIATION                      </t>
  </si>
  <si>
    <t xml:space="preserve">DAY KIMBALL HOSPITAL                              </t>
  </si>
  <si>
    <t xml:space="preserve">VASSAR HEALTH CONNECTICUT, INC.                   </t>
  </si>
  <si>
    <t xml:space="preserve">CONNECTICUT CHILDRENS MEDICAL CENTER              </t>
  </si>
  <si>
    <t xml:space="preserve">STATE OF CONNECTICUT                              </t>
  </si>
  <si>
    <t>Grand Total</t>
  </si>
  <si>
    <t>Percentage Diff. Between DRG37 and HSRV HCUP DRG38</t>
  </si>
  <si>
    <t>Percentage Diff. Between DRG37 and HSRV Blend DRG38</t>
  </si>
  <si>
    <t>Percentage Diff. Between DRG37 and Trad. HCUP DRG38</t>
  </si>
  <si>
    <t>Percentage Diff. Between DRG37 and Trad. Blend DRG38</t>
  </si>
  <si>
    <t>Payment Diff. Between DRG37 and HSRV HCUP DRG38</t>
  </si>
  <si>
    <t>Payment Diff. Between DRG37 and HSRV Blend DRG38</t>
  </si>
  <si>
    <t>Payment Diff. Between DRG37 and Trad. HCUP DRG38</t>
  </si>
  <si>
    <t>Payment Diff. Between DRG37 and Trad. Blend DRG38</t>
  </si>
  <si>
    <t>HSRV HCUP DRG38 Payment Multiplied by HSRV HCUP DRG38 Adj. Factor</t>
  </si>
  <si>
    <t xml:space="preserve">HSRV Blend DRG38 Payment Multiplied by HSRV Blend DRG38 Adj. Factor </t>
  </si>
  <si>
    <t>Trad. HCUP DRG38 Payment Multiplied by Trad. HCUP DRG38 Adjustment Factor</t>
  </si>
  <si>
    <t>Trad. Blend DRG38 Payment Multiplied by Trad. DRG38 Blend Adj. Factor</t>
  </si>
  <si>
    <t>HSRV HCUP DRG38 Adj. Factor</t>
  </si>
  <si>
    <t>HSRV Blend DRG38 Adj. Factor</t>
  </si>
  <si>
    <t>Trad. HCUP DRG38 Adj. Factor</t>
  </si>
  <si>
    <t>Trad. Blend Adj. Factor</t>
  </si>
  <si>
    <t>HSRV HCUP DRG38 * Base Rate</t>
  </si>
  <si>
    <t>HSRV Blend DRG38 * Base Rate</t>
  </si>
  <si>
    <t>Trad. HCUP DRG38 * Base Rate</t>
  </si>
  <si>
    <t>Trad. Blend DRG38 * Base Rate</t>
  </si>
  <si>
    <t>DRG37 * Adj. Base Rate</t>
  </si>
  <si>
    <t>Total Claims</t>
  </si>
  <si>
    <t>Hospital Name</t>
  </si>
  <si>
    <t>Peer 3 Public Acute Care Hospital</t>
  </si>
  <si>
    <t>Peer 2 Private Children's Acute Care Hospital</t>
  </si>
  <si>
    <t>Diff.</t>
  </si>
  <si>
    <t>Median</t>
  </si>
  <si>
    <t>Max</t>
  </si>
  <si>
    <t>Min</t>
  </si>
  <si>
    <t xml:space="preserve">PROSPECT ROCKVILLE HOSPITAL, INC                  </t>
  </si>
  <si>
    <t xml:space="preserve">JOHNSON MEMORIAL HOSPITAL, INC.                   </t>
  </si>
  <si>
    <t>DRG37 vs HSRV HCUP DRG38</t>
  </si>
  <si>
    <t>DRG37 vs HSRV Blend DRG38</t>
  </si>
  <si>
    <t>DRG37 vs Trad. HCUP DRG38</t>
  </si>
  <si>
    <t xml:space="preserve"> DRG37 vs Trad. Blend DRG38</t>
  </si>
  <si>
    <t>HSRV HCUP DRG38 Payment Multiplied by HSRV HCUP DRG38</t>
  </si>
  <si>
    <t>HSRV Blend DRG38 Payment Multiplied by HSRV Blend DRG38</t>
  </si>
  <si>
    <t>Trad. HCUP DRG38 Payment Multiplied by Trad. HCUP DRG38</t>
  </si>
  <si>
    <t>Trad. Blend DRG38 Payment Multiplied by Trad. DRG38 Blend</t>
  </si>
  <si>
    <t xml:space="preserve">HSRV HCUP DRG38 </t>
  </si>
  <si>
    <t xml:space="preserve">HSRV Blend DRG38 </t>
  </si>
  <si>
    <t xml:space="preserve">Trad. HCUP DRG38 </t>
  </si>
  <si>
    <t xml:space="preserve">Trad. Blend DRG38 </t>
  </si>
  <si>
    <t>Percentage Difference</t>
  </si>
  <si>
    <t>Payment Difference</t>
  </si>
  <si>
    <t>Fiscal Impact Calculation</t>
  </si>
  <si>
    <t>Adjustment Factor</t>
  </si>
  <si>
    <t>Peer 1 Private Acute Care Hospital</t>
  </si>
  <si>
    <t>Trad. HCUP DRG39 Payment Multiplied by Trad. HCUP DRG39 Adjustment Factor</t>
  </si>
  <si>
    <t>Trad. HCUP DRG39 * Base Rate</t>
  </si>
  <si>
    <t>DRG38 * Adj. Base Rate</t>
  </si>
  <si>
    <t>Adjustment Factor for Change in Weights from DRG Version 38 adjusted to 39</t>
  </si>
  <si>
    <t>January 1 - September 2021 Discharges</t>
  </si>
  <si>
    <t>PEER GROUP OF IN-STATE NON-GOVERNMENTAL LICENSED SHORT-TERM GENERAL HOSPITALS</t>
  </si>
  <si>
    <t>PEER GROUP OF IN-STATE LICENSED SHORT-TERM CHILDREN'S GENERAL HOSPITALS</t>
  </si>
  <si>
    <t>PEER GROUP OF IN-STATE GOVERNMENTAL LICENSED SHORT-TERM GENERAL HOSPITALS</t>
  </si>
  <si>
    <t>Claim Count</t>
  </si>
  <si>
    <t>V38 Weight * 2021 Adj. Base Rate</t>
  </si>
  <si>
    <t>V39 Weight * 2021 Base Rate</t>
  </si>
  <si>
    <t>2022 Factor</t>
  </si>
  <si>
    <t xml:space="preserve">Proof: Col. D * 2022 Adj. Factor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</si>
</sst>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9" formatCode="_(* #,##0.0000_);_(* \(#,##0.0000\);_(* &quot;-&quot;??_);_(@_)"/>
  </numFmts>
  <fonts count="27" x14ac:knownFonts="1">
    <font>
      <sz val="11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ourier Ne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57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2"/>
      <color theme="1"/>
      <name val="Courier New"/>
      <family val="2"/>
    </font>
    <font>
      <sz val="12"/>
      <color theme="1"/>
      <name val="Times New Roman"/>
      <family val="1"/>
    </font>
    <font>
      <b/>
      <sz val="12"/>
      <color theme="1"/>
      <name val="Courier New"/>
      <family val="3"/>
    </font>
    <font>
      <b/>
      <sz val="12"/>
      <color theme="1"/>
      <name val="Times New Roman"/>
      <family val="1"/>
    </font>
    <font>
      <b/>
      <sz val="12"/>
      <color theme="1"/>
      <name val="Courier New"/>
      <family val="2"/>
    </font>
    <font>
      <sz val="12"/>
      <name val="Courier New"/>
      <family val="3"/>
    </font>
    <font>
      <sz val="10"/>
      <name val="Arial"/>
      <family val="2"/>
    </font>
    <font>
      <sz val="10"/>
      <name val="MS Sans Serif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0" borderId="0"/>
    <xf numFmtId="0" fontId="2" fillId="0" borderId="0"/>
    <xf numFmtId="43" fontId="26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19" fillId="0" borderId="0" xfId="43" applyFont="1"/>
    <xf numFmtId="164" fontId="19" fillId="0" borderId="0" xfId="44" applyNumberFormat="1" applyFont="1"/>
    <xf numFmtId="165" fontId="19" fillId="0" borderId="0" xfId="45" applyNumberFormat="1" applyFont="1"/>
    <xf numFmtId="0" fontId="20" fillId="0" borderId="0" xfId="43" applyFont="1"/>
    <xf numFmtId="10" fontId="20" fillId="0" borderId="0" xfId="46" applyNumberFormat="1" applyFont="1"/>
    <xf numFmtId="164" fontId="20" fillId="0" borderId="0" xfId="43" applyNumberFormat="1" applyFont="1"/>
    <xf numFmtId="10" fontId="20" fillId="0" borderId="0" xfId="46" applyNumberFormat="1" applyFont="1" applyBorder="1"/>
    <xf numFmtId="164" fontId="20" fillId="0" borderId="0" xfId="44" applyNumberFormat="1" applyFont="1"/>
    <xf numFmtId="165" fontId="20" fillId="0" borderId="0" xfId="45" applyNumberFormat="1" applyFont="1"/>
    <xf numFmtId="164" fontId="20" fillId="0" borderId="10" xfId="44" applyNumberFormat="1" applyFont="1" applyBorder="1" applyAlignment="1">
      <alignment horizontal="center" wrapText="1"/>
    </xf>
    <xf numFmtId="164" fontId="19" fillId="0" borderId="0" xfId="44" applyNumberFormat="1" applyFont="1" applyAlignment="1">
      <alignment horizontal="center" wrapText="1"/>
    </xf>
    <xf numFmtId="165" fontId="20" fillId="0" borderId="10" xfId="45" applyNumberFormat="1" applyFont="1" applyBorder="1"/>
    <xf numFmtId="0" fontId="20" fillId="0" borderId="10" xfId="43" applyFont="1" applyBorder="1"/>
    <xf numFmtId="10" fontId="19" fillId="0" borderId="0" xfId="43" applyNumberFormat="1" applyFont="1"/>
    <xf numFmtId="10" fontId="21" fillId="0" borderId="0" xfId="43" applyNumberFormat="1" applyFont="1"/>
    <xf numFmtId="44" fontId="19" fillId="0" borderId="0" xfId="44" applyFont="1"/>
    <xf numFmtId="44" fontId="21" fillId="0" borderId="0" xfId="44" applyFont="1"/>
    <xf numFmtId="10" fontId="20" fillId="0" borderId="10" xfId="46" applyNumberFormat="1" applyFont="1" applyBorder="1"/>
    <xf numFmtId="10" fontId="22" fillId="0" borderId="10" xfId="46" applyNumberFormat="1" applyFont="1" applyBorder="1"/>
    <xf numFmtId="164" fontId="19" fillId="0" borderId="0" xfId="43" applyNumberFormat="1" applyFont="1"/>
    <xf numFmtId="164" fontId="20" fillId="0" borderId="10" xfId="43" applyNumberFormat="1" applyFont="1" applyBorder="1"/>
    <xf numFmtId="164" fontId="22" fillId="0" borderId="10" xfId="43" applyNumberFormat="1" applyFont="1" applyBorder="1"/>
    <xf numFmtId="10" fontId="19" fillId="0" borderId="0" xfId="46" applyNumberFormat="1" applyFont="1"/>
    <xf numFmtId="164" fontId="20" fillId="0" borderId="10" xfId="44" applyNumberFormat="1" applyFont="1" applyBorder="1"/>
    <xf numFmtId="0" fontId="19" fillId="0" borderId="0" xfId="43" applyFont="1" applyAlignment="1">
      <alignment horizontal="center"/>
    </xf>
    <xf numFmtId="0" fontId="23" fillId="0" borderId="0" xfId="43" applyFont="1"/>
    <xf numFmtId="164" fontId="22" fillId="0" borderId="10" xfId="44" applyNumberFormat="1" applyFont="1" applyBorder="1"/>
    <xf numFmtId="165" fontId="22" fillId="0" borderId="10" xfId="45" applyNumberFormat="1" applyFont="1" applyBorder="1"/>
    <xf numFmtId="0" fontId="22" fillId="0" borderId="10" xfId="43" applyFont="1" applyBorder="1"/>
    <xf numFmtId="0" fontId="2" fillId="0" borderId="14" xfId="43" applyBorder="1" applyAlignment="1">
      <alignment horizontal="center"/>
    </xf>
    <xf numFmtId="165" fontId="24" fillId="0" borderId="0" xfId="45" applyNumberFormat="1" applyFont="1"/>
    <xf numFmtId="164" fontId="19" fillId="0" borderId="0" xfId="44" applyNumberFormat="1" applyFont="1" applyBorder="1"/>
    <xf numFmtId="164" fontId="22" fillId="33" borderId="0" xfId="44" applyNumberFormat="1" applyFont="1" applyFill="1" applyBorder="1"/>
    <xf numFmtId="169" fontId="22" fillId="33" borderId="0" xfId="42" applyNumberFormat="1" applyFont="1" applyFill="1" applyBorder="1"/>
    <xf numFmtId="0" fontId="22" fillId="0" borderId="0" xfId="43" applyFont="1"/>
    <xf numFmtId="164" fontId="20" fillId="0" borderId="13" xfId="44" applyNumberFormat="1" applyFont="1" applyBorder="1" applyAlignment="1">
      <alignment horizontal="center"/>
    </xf>
    <xf numFmtId="0" fontId="19" fillId="0" borderId="12" xfId="43" applyFont="1" applyBorder="1" applyAlignment="1">
      <alignment horizontal="center"/>
    </xf>
    <xf numFmtId="0" fontId="19" fillId="0" borderId="11" xfId="43" applyFont="1" applyBorder="1" applyAlignment="1">
      <alignment horizontal="center"/>
    </xf>
    <xf numFmtId="0" fontId="20" fillId="0" borderId="13" xfId="43" applyFont="1" applyBorder="1" applyAlignment="1">
      <alignment horizontal="center"/>
    </xf>
    <xf numFmtId="0" fontId="2" fillId="0" borderId="12" xfId="43" applyBorder="1" applyAlignment="1">
      <alignment horizontal="center"/>
    </xf>
    <xf numFmtId="0" fontId="2" fillId="0" borderId="11" xfId="43" applyBorder="1" applyAlignment="1">
      <alignment horizontal="center"/>
    </xf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12" xfId="54" xr:uid="{67D95387-77A0-40B4-8DA7-A2E0D6C5623D}"/>
    <cellStyle name="Comma 2" xfId="48" xr:uid="{52149A95-94DB-454C-B431-D8756DEE43E3}"/>
    <cellStyle name="Comma 2 5" xfId="51" xr:uid="{73D578FB-AF7A-46F1-9F35-3527E97C7905}"/>
    <cellStyle name="Comma 3" xfId="45" xr:uid="{AD5FCED5-C4ED-4033-BFD9-E4CDB02C4A2C}"/>
    <cellStyle name="Currency 2" xfId="44" xr:uid="{9128A47D-9797-455D-B8A1-6BEBF45198A7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9" xfId="49" xr:uid="{23F6E5DB-A860-4CEF-8DFF-699AFE6BD919}"/>
    <cellStyle name="Normal 2" xfId="47" xr:uid="{197835C2-165B-4815-8D92-E211FB283929}"/>
    <cellStyle name="Normal 2 2 5" xfId="52" xr:uid="{54505D1C-FDD0-44AA-B900-E37CC0736199}"/>
    <cellStyle name="Normal 22" xfId="53" xr:uid="{1454C3A3-603F-4BDD-AC8B-59387F293D2F}"/>
    <cellStyle name="Normal 22 3" xfId="55" xr:uid="{98307479-8661-4620-BCCD-CD93D6AB724A}"/>
    <cellStyle name="Normal 27" xfId="50" xr:uid="{CFC810D4-31DD-40AB-8796-E56F432E9E58}"/>
    <cellStyle name="Normal 3" xfId="43" xr:uid="{AC03C69D-1786-42F9-9C2B-8238261276D1}"/>
    <cellStyle name="Note" xfId="15" builtinId="10" customBuiltin="1"/>
    <cellStyle name="Output" xfId="10" builtinId="21" customBuiltin="1"/>
    <cellStyle name="Percent 2" xfId="46" xr:uid="{BE07DF04-4909-4C0E-AAD3-E2AEA1A8FAE6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dssmap.com/CTPortal/portals/0/StaticContent/Publications/CT_DRG_Calcula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ilr\Downloads\CT_DRG_Calculator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ructure"/>
      <sheetName val="Calculator Instructions"/>
      <sheetName val="Interactive Calculator "/>
      <sheetName val="DRG Table CT"/>
      <sheetName val="Provider Table C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ructure"/>
      <sheetName val="Calculator Instructions"/>
      <sheetName val="Interactive Calculator "/>
      <sheetName val="DRG Table CT"/>
      <sheetName val="Provider Table C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8E97-4F9B-44D4-B83C-C873A364C280}">
  <dimension ref="A2:Z44"/>
  <sheetViews>
    <sheetView workbookViewId="0">
      <selection activeCell="B19" sqref="B19"/>
    </sheetView>
  </sheetViews>
  <sheetFormatPr defaultColWidth="9.21875" defaultRowHeight="15.75" x14ac:dyDescent="0.25"/>
  <cols>
    <col min="1" max="1" width="41.33203125" style="1" customWidth="1"/>
    <col min="2" max="2" width="11.33203125" style="3" bestFit="1" customWidth="1"/>
    <col min="3" max="3" width="15" style="2" bestFit="1" customWidth="1"/>
    <col min="4" max="7" width="12.109375" style="2" bestFit="1" customWidth="1"/>
    <col min="8" max="11" width="9.33203125" style="1" bestFit="1" customWidth="1"/>
    <col min="12" max="12" width="2.109375" style="1" customWidth="1"/>
    <col min="13" max="16" width="16" style="1" bestFit="1" customWidth="1"/>
    <col min="17" max="17" width="2.109375" style="1" customWidth="1"/>
    <col min="18" max="18" width="13.88671875" style="1" bestFit="1" customWidth="1"/>
    <col min="19" max="19" width="13.44140625" style="1" bestFit="1" customWidth="1"/>
    <col min="20" max="20" width="16.6640625" style="1" bestFit="1" customWidth="1"/>
    <col min="21" max="21" width="17" style="1" bestFit="1" customWidth="1"/>
    <col min="22" max="22" width="1.88671875" style="1" customWidth="1"/>
    <col min="23" max="23" width="11.21875" style="1" customWidth="1"/>
    <col min="24" max="24" width="11.5546875" style="1" customWidth="1"/>
    <col min="25" max="26" width="10.88671875" style="1" customWidth="1"/>
    <col min="27" max="16384" width="9.21875" style="1"/>
  </cols>
  <sheetData>
    <row r="2" spans="1:26" x14ac:dyDescent="0.25">
      <c r="A2" s="4" t="s">
        <v>74</v>
      </c>
    </row>
    <row r="3" spans="1:26" x14ac:dyDescent="0.25">
      <c r="H3" s="36" t="s">
        <v>73</v>
      </c>
      <c r="I3" s="37"/>
      <c r="J3" s="37"/>
      <c r="K3" s="38"/>
      <c r="M3" s="39" t="s">
        <v>72</v>
      </c>
      <c r="N3" s="40"/>
      <c r="O3" s="40"/>
      <c r="P3" s="41"/>
      <c r="R3" s="39" t="s">
        <v>71</v>
      </c>
      <c r="S3" s="40"/>
      <c r="T3" s="40"/>
      <c r="U3" s="41"/>
      <c r="V3" s="25"/>
      <c r="W3" s="36" t="s">
        <v>70</v>
      </c>
      <c r="X3" s="37"/>
      <c r="Y3" s="37"/>
      <c r="Z3" s="38"/>
    </row>
    <row r="4" spans="1:26" ht="63" x14ac:dyDescent="0.25">
      <c r="A4" s="13" t="s">
        <v>49</v>
      </c>
      <c r="B4" s="12" t="s">
        <v>48</v>
      </c>
      <c r="C4" s="10" t="s">
        <v>47</v>
      </c>
      <c r="D4" s="10" t="s">
        <v>46</v>
      </c>
      <c r="E4" s="10" t="s">
        <v>45</v>
      </c>
      <c r="F4" s="10" t="s">
        <v>44</v>
      </c>
      <c r="G4" s="10" t="s">
        <v>43</v>
      </c>
      <c r="H4" s="10" t="s">
        <v>69</v>
      </c>
      <c r="I4" s="10" t="s">
        <v>68</v>
      </c>
      <c r="J4" s="10" t="s">
        <v>67</v>
      </c>
      <c r="K4" s="10" t="s">
        <v>66</v>
      </c>
      <c r="L4" s="11"/>
      <c r="M4" s="10" t="s">
        <v>65</v>
      </c>
      <c r="N4" s="10" t="s">
        <v>64</v>
      </c>
      <c r="O4" s="10" t="s">
        <v>63</v>
      </c>
      <c r="P4" s="10" t="s">
        <v>62</v>
      </c>
      <c r="Q4" s="11"/>
      <c r="R4" s="10" t="s">
        <v>61</v>
      </c>
      <c r="S4" s="10" t="s">
        <v>60</v>
      </c>
      <c r="T4" s="10" t="s">
        <v>59</v>
      </c>
      <c r="U4" s="10" t="s">
        <v>58</v>
      </c>
      <c r="V4" s="11"/>
      <c r="W4" s="10" t="s">
        <v>61</v>
      </c>
      <c r="X4" s="10" t="s">
        <v>60</v>
      </c>
      <c r="Y4" s="10" t="s">
        <v>59</v>
      </c>
      <c r="Z4" s="10" t="s">
        <v>58</v>
      </c>
    </row>
    <row r="5" spans="1:26" x14ac:dyDescent="0.25">
      <c r="A5" s="13" t="s">
        <v>3</v>
      </c>
      <c r="B5" s="12">
        <v>4595</v>
      </c>
      <c r="C5" s="24">
        <v>41027169.349479564</v>
      </c>
      <c r="D5" s="24">
        <v>35775097.541933075</v>
      </c>
      <c r="E5" s="24">
        <v>36068512.610700659</v>
      </c>
      <c r="F5" s="24">
        <v>35788558.483509406</v>
      </c>
      <c r="G5" s="24">
        <v>35389533.33632002</v>
      </c>
      <c r="H5" s="18">
        <f t="shared" ref="H5:K29" si="0">H$30</f>
        <v>1.1526960756961966</v>
      </c>
      <c r="I5" s="18">
        <f t="shared" si="0"/>
        <v>1.1489451715328167</v>
      </c>
      <c r="J5" s="18">
        <f t="shared" si="0"/>
        <v>1.1708107926017783</v>
      </c>
      <c r="K5" s="18">
        <f t="shared" si="0"/>
        <v>1.1843207789597463</v>
      </c>
      <c r="L5" s="23"/>
      <c r="M5" s="21">
        <f t="shared" ref="M5:M30" si="1">D5*+H5</f>
        <v>41237814.544234902</v>
      </c>
      <c r="N5" s="21">
        <f t="shared" ref="N5:N30" si="2">E5*+I5</f>
        <v>41440743.408435032</v>
      </c>
      <c r="O5" s="21">
        <f t="shared" ref="O5:O30" si="3">F5*+J5</f>
        <v>41901630.524152748</v>
      </c>
      <c r="P5" s="21">
        <f t="shared" ref="P5:P30" si="4">G5*+K5</f>
        <v>41912559.687892437</v>
      </c>
      <c r="Q5" s="20"/>
      <c r="R5" s="21">
        <f t="shared" ref="R5:R30" si="5">M5-$C5</f>
        <v>210645.19475533813</v>
      </c>
      <c r="S5" s="21">
        <f t="shared" ref="S5:S30" si="6">N5-$C5</f>
        <v>413574.05895546824</v>
      </c>
      <c r="T5" s="21">
        <f t="shared" ref="T5:T30" si="7">O5-$C5</f>
        <v>874461.17467318475</v>
      </c>
      <c r="U5" s="21">
        <f t="shared" ref="U5:U30" si="8">P5-$C5</f>
        <v>885390.33841287345</v>
      </c>
      <c r="V5" s="20"/>
      <c r="W5" s="18">
        <f t="shared" ref="W5:W30" si="9">M5/$C5-1</f>
        <v>5.1342853551754608E-3</v>
      </c>
      <c r="X5" s="18">
        <f t="shared" ref="X5:X30" si="10">N5/$C5-1</f>
        <v>1.0080492159538101E-2</v>
      </c>
      <c r="Y5" s="18">
        <f t="shared" ref="Y5:Y30" si="11">O5/$C5-1</f>
        <v>2.131419711714222E-2</v>
      </c>
      <c r="Z5" s="18">
        <f t="shared" ref="Z5:Z30" si="12">P5/$C5-1</f>
        <v>2.1580585559556775E-2</v>
      </c>
    </row>
    <row r="6" spans="1:26" x14ac:dyDescent="0.25">
      <c r="A6" s="13" t="s">
        <v>15</v>
      </c>
      <c r="B6" s="12">
        <v>836</v>
      </c>
      <c r="C6" s="24">
        <v>5778192.8856890202</v>
      </c>
      <c r="D6" s="24">
        <v>5029140.972735852</v>
      </c>
      <c r="E6" s="24">
        <v>5042546.2007032698</v>
      </c>
      <c r="F6" s="24">
        <v>5128740.3433730276</v>
      </c>
      <c r="G6" s="24">
        <v>5017698.5661625406</v>
      </c>
      <c r="H6" s="18">
        <f t="shared" si="0"/>
        <v>1.1526960756961966</v>
      </c>
      <c r="I6" s="18">
        <f t="shared" si="0"/>
        <v>1.1489451715328167</v>
      </c>
      <c r="J6" s="18">
        <f t="shared" si="0"/>
        <v>1.1708107926017783</v>
      </c>
      <c r="K6" s="18">
        <f t="shared" si="0"/>
        <v>1.1843207789597463</v>
      </c>
      <c r="L6" s="23"/>
      <c r="M6" s="21">
        <f t="shared" si="1"/>
        <v>5797071.0633955691</v>
      </c>
      <c r="N6" s="21">
        <f t="shared" si="2"/>
        <v>5793609.1095291711</v>
      </c>
      <c r="O6" s="21">
        <f t="shared" si="3"/>
        <v>6004784.5464732917</v>
      </c>
      <c r="P6" s="21">
        <f t="shared" si="4"/>
        <v>5942564.6744628223</v>
      </c>
      <c r="Q6" s="20"/>
      <c r="R6" s="21">
        <f t="shared" si="5"/>
        <v>18878.177706548944</v>
      </c>
      <c r="S6" s="21">
        <f t="shared" si="6"/>
        <v>15416.223840150982</v>
      </c>
      <c r="T6" s="21">
        <f t="shared" si="7"/>
        <v>226591.66078427155</v>
      </c>
      <c r="U6" s="21">
        <f t="shared" si="8"/>
        <v>164371.78877380211</v>
      </c>
      <c r="V6" s="20"/>
      <c r="W6" s="18">
        <f t="shared" si="9"/>
        <v>3.2671421809584711E-3</v>
      </c>
      <c r="X6" s="18">
        <f t="shared" si="10"/>
        <v>2.6680009035926489E-3</v>
      </c>
      <c r="Y6" s="18">
        <f t="shared" si="11"/>
        <v>3.9214970020380546E-2</v>
      </c>
      <c r="Z6" s="18">
        <f t="shared" si="12"/>
        <v>2.8446919655608083E-2</v>
      </c>
    </row>
    <row r="7" spans="1:26" x14ac:dyDescent="0.25">
      <c r="A7" s="13" t="s">
        <v>19</v>
      </c>
      <c r="B7" s="12">
        <v>2276</v>
      </c>
      <c r="C7" s="24">
        <v>18158129.082068957</v>
      </c>
      <c r="D7" s="24">
        <v>15689152.788138438</v>
      </c>
      <c r="E7" s="24">
        <v>15690449.821090972</v>
      </c>
      <c r="F7" s="24">
        <v>15884833.426578127</v>
      </c>
      <c r="G7" s="24">
        <v>15476477.074040581</v>
      </c>
      <c r="H7" s="18">
        <f t="shared" si="0"/>
        <v>1.1526960756961966</v>
      </c>
      <c r="I7" s="18">
        <f t="shared" si="0"/>
        <v>1.1489451715328167</v>
      </c>
      <c r="J7" s="18">
        <f t="shared" si="0"/>
        <v>1.1708107926017783</v>
      </c>
      <c r="K7" s="18">
        <f t="shared" si="0"/>
        <v>1.1843207789597463</v>
      </c>
      <c r="L7" s="23"/>
      <c r="M7" s="21">
        <f t="shared" si="1"/>
        <v>18084824.849885218</v>
      </c>
      <c r="N7" s="21">
        <f t="shared" si="2"/>
        <v>18027466.561120421</v>
      </c>
      <c r="O7" s="21">
        <f t="shared" si="3"/>
        <v>18598134.414519161</v>
      </c>
      <c r="P7" s="21">
        <f t="shared" si="4"/>
        <v>18329113.383880395</v>
      </c>
      <c r="Q7" s="20"/>
      <c r="R7" s="21">
        <f t="shared" si="5"/>
        <v>-73304.232183739543</v>
      </c>
      <c r="S7" s="21">
        <f t="shared" si="6"/>
        <v>-130662.52094853669</v>
      </c>
      <c r="T7" s="21">
        <f t="shared" si="7"/>
        <v>440005.3324502036</v>
      </c>
      <c r="U7" s="21">
        <f t="shared" si="8"/>
        <v>170984.30181143805</v>
      </c>
      <c r="V7" s="20"/>
      <c r="W7" s="18">
        <f t="shared" si="9"/>
        <v>-4.0369925696874809E-3</v>
      </c>
      <c r="X7" s="18">
        <f t="shared" si="10"/>
        <v>-7.1958140818354499E-3</v>
      </c>
      <c r="Y7" s="18">
        <f t="shared" si="11"/>
        <v>2.4231864993442764E-2</v>
      </c>
      <c r="Z7" s="18">
        <f t="shared" si="12"/>
        <v>9.4164052385927732E-3</v>
      </c>
    </row>
    <row r="8" spans="1:26" x14ac:dyDescent="0.25">
      <c r="A8" s="13" t="s">
        <v>22</v>
      </c>
      <c r="B8" s="12">
        <v>586</v>
      </c>
      <c r="C8" s="24">
        <v>3380341.2805946199</v>
      </c>
      <c r="D8" s="24">
        <v>2902432.0071663354</v>
      </c>
      <c r="E8" s="24">
        <v>2894753.6701531122</v>
      </c>
      <c r="F8" s="24">
        <v>2993576.0122300899</v>
      </c>
      <c r="G8" s="24">
        <v>2879778.0137672652</v>
      </c>
      <c r="H8" s="18">
        <f t="shared" si="0"/>
        <v>1.1526960756961966</v>
      </c>
      <c r="I8" s="18">
        <f t="shared" si="0"/>
        <v>1.1489451715328167</v>
      </c>
      <c r="J8" s="18">
        <f t="shared" si="0"/>
        <v>1.1708107926017783</v>
      </c>
      <c r="K8" s="18">
        <f t="shared" si="0"/>
        <v>1.1843207789597463</v>
      </c>
      <c r="L8" s="23"/>
      <c r="M8" s="21">
        <f t="shared" si="1"/>
        <v>3345621.9846356697</v>
      </c>
      <c r="N8" s="21">
        <f t="shared" si="2"/>
        <v>3325913.2520993184</v>
      </c>
      <c r="O8" s="21">
        <f t="shared" si="3"/>
        <v>3504911.1035927823</v>
      </c>
      <c r="P8" s="21">
        <f t="shared" si="4"/>
        <v>3410580.9404959986</v>
      </c>
      <c r="Q8" s="20"/>
      <c r="R8" s="21">
        <f t="shared" si="5"/>
        <v>-34719.295958950184</v>
      </c>
      <c r="S8" s="21">
        <f t="shared" si="6"/>
        <v>-54428.028495301493</v>
      </c>
      <c r="T8" s="21">
        <f t="shared" si="7"/>
        <v>124569.82299816236</v>
      </c>
      <c r="U8" s="21">
        <f t="shared" si="8"/>
        <v>30239.659901378676</v>
      </c>
      <c r="V8" s="20"/>
      <c r="W8" s="18">
        <f t="shared" si="9"/>
        <v>-1.0270943989668102E-2</v>
      </c>
      <c r="X8" s="18">
        <f t="shared" si="10"/>
        <v>-1.6101341248516587E-2</v>
      </c>
      <c r="Y8" s="18">
        <f t="shared" si="11"/>
        <v>3.685125632529318E-2</v>
      </c>
      <c r="Z8" s="18">
        <f t="shared" si="12"/>
        <v>8.9457416844194171E-3</v>
      </c>
    </row>
    <row r="9" spans="1:26" x14ac:dyDescent="0.25">
      <c r="A9" s="13" t="s">
        <v>5</v>
      </c>
      <c r="B9" s="12">
        <v>357</v>
      </c>
      <c r="C9" s="24">
        <v>3021000.6261707949</v>
      </c>
      <c r="D9" s="24">
        <v>2669547.8346165395</v>
      </c>
      <c r="E9" s="24">
        <v>2655779.343225657</v>
      </c>
      <c r="F9" s="24">
        <v>2752198.7197835371</v>
      </c>
      <c r="G9" s="24">
        <v>2718172.6968909884</v>
      </c>
      <c r="H9" s="18">
        <f t="shared" si="0"/>
        <v>1.1526960756961966</v>
      </c>
      <c r="I9" s="18">
        <f t="shared" si="0"/>
        <v>1.1489451715328167</v>
      </c>
      <c r="J9" s="18">
        <f t="shared" si="0"/>
        <v>1.1708107926017783</v>
      </c>
      <c r="K9" s="18">
        <f t="shared" si="0"/>
        <v>1.1843207789597463</v>
      </c>
      <c r="L9" s="23"/>
      <c r="M9" s="21">
        <f t="shared" si="1"/>
        <v>3077177.3128457642</v>
      </c>
      <c r="N9" s="21">
        <f t="shared" si="2"/>
        <v>3051344.8530557137</v>
      </c>
      <c r="O9" s="21">
        <f t="shared" si="3"/>
        <v>3222303.9645073628</v>
      </c>
      <c r="P9" s="21">
        <f t="shared" si="4"/>
        <v>3219188.4057290498</v>
      </c>
      <c r="Q9" s="20"/>
      <c r="R9" s="21">
        <f t="shared" si="5"/>
        <v>56176.686674969271</v>
      </c>
      <c r="S9" s="21">
        <f t="shared" si="6"/>
        <v>30344.226884918753</v>
      </c>
      <c r="T9" s="21">
        <f t="shared" si="7"/>
        <v>201303.33833656786</v>
      </c>
      <c r="U9" s="21">
        <f t="shared" si="8"/>
        <v>198187.77955825487</v>
      </c>
      <c r="V9" s="20"/>
      <c r="W9" s="18">
        <f t="shared" si="9"/>
        <v>1.8595390609426943E-2</v>
      </c>
      <c r="X9" s="18">
        <f t="shared" si="10"/>
        <v>1.0044429194104865E-2</v>
      </c>
      <c r="Y9" s="18">
        <f t="shared" si="11"/>
        <v>6.663465627669396E-2</v>
      </c>
      <c r="Z9" s="18">
        <f t="shared" si="12"/>
        <v>6.560335600110867E-2</v>
      </c>
    </row>
    <row r="10" spans="1:26" x14ac:dyDescent="0.25">
      <c r="A10" s="13" t="s">
        <v>14</v>
      </c>
      <c r="B10" s="12">
        <v>6301</v>
      </c>
      <c r="C10" s="24">
        <v>81288296.601809725</v>
      </c>
      <c r="D10" s="24">
        <v>70804942.624390155</v>
      </c>
      <c r="E10" s="24">
        <v>71445958.61868529</v>
      </c>
      <c r="F10" s="24">
        <v>69054554.013797417</v>
      </c>
      <c r="G10" s="24">
        <v>69512650.199435622</v>
      </c>
      <c r="H10" s="18">
        <f t="shared" si="0"/>
        <v>1.1526960756961966</v>
      </c>
      <c r="I10" s="18">
        <f t="shared" si="0"/>
        <v>1.1489451715328167</v>
      </c>
      <c r="J10" s="18">
        <f t="shared" si="0"/>
        <v>1.1708107926017783</v>
      </c>
      <c r="K10" s="18">
        <f t="shared" si="0"/>
        <v>1.1843207789597463</v>
      </c>
      <c r="L10" s="23"/>
      <c r="M10" s="21">
        <f t="shared" si="1"/>
        <v>81616579.503028885</v>
      </c>
      <c r="N10" s="21">
        <f t="shared" si="2"/>
        <v>82087489.180471897</v>
      </c>
      <c r="O10" s="21">
        <f t="shared" si="3"/>
        <v>80849817.117656469</v>
      </c>
      <c r="P10" s="21">
        <f t="shared" si="4"/>
        <v>82325276.031751961</v>
      </c>
      <c r="Q10" s="20"/>
      <c r="R10" s="21">
        <f t="shared" si="5"/>
        <v>328282.90121915936</v>
      </c>
      <c r="S10" s="21">
        <f t="shared" si="6"/>
        <v>799192.57866217196</v>
      </c>
      <c r="T10" s="21">
        <f t="shared" si="7"/>
        <v>-438479.48415325582</v>
      </c>
      <c r="U10" s="21">
        <f t="shared" si="8"/>
        <v>1036979.4299422354</v>
      </c>
      <c r="V10" s="20"/>
      <c r="W10" s="18">
        <f t="shared" si="9"/>
        <v>4.0385014195494229E-3</v>
      </c>
      <c r="X10" s="18">
        <f t="shared" si="10"/>
        <v>9.8315823073156228E-3</v>
      </c>
      <c r="Y10" s="18">
        <f t="shared" si="11"/>
        <v>-5.3941280908018641E-3</v>
      </c>
      <c r="Z10" s="18">
        <f t="shared" si="12"/>
        <v>1.2756810922264439E-2</v>
      </c>
    </row>
    <row r="11" spans="1:26" x14ac:dyDescent="0.25">
      <c r="A11" s="13" t="s">
        <v>57</v>
      </c>
      <c r="B11" s="12">
        <v>228</v>
      </c>
      <c r="C11" s="24">
        <v>1565988.6190768564</v>
      </c>
      <c r="D11" s="24">
        <v>1345759.3266359996</v>
      </c>
      <c r="E11" s="24">
        <v>1343731.9128731692</v>
      </c>
      <c r="F11" s="24">
        <v>1351923.6009932763</v>
      </c>
      <c r="G11" s="24">
        <v>1346088.4274979869</v>
      </c>
      <c r="H11" s="18">
        <f t="shared" si="0"/>
        <v>1.1526960756961966</v>
      </c>
      <c r="I11" s="18">
        <f t="shared" si="0"/>
        <v>1.1489451715328167</v>
      </c>
      <c r="J11" s="18">
        <f t="shared" si="0"/>
        <v>1.1708107926017783</v>
      </c>
      <c r="K11" s="18">
        <f t="shared" si="0"/>
        <v>1.1843207789597463</v>
      </c>
      <c r="L11" s="23"/>
      <c r="M11" s="21">
        <f t="shared" si="1"/>
        <v>1551251.4946448728</v>
      </c>
      <c r="N11" s="21">
        <f t="shared" si="2"/>
        <v>1543874.2931301834</v>
      </c>
      <c r="O11" s="21">
        <f t="shared" si="3"/>
        <v>1582846.7428159881</v>
      </c>
      <c r="P11" s="21">
        <f t="shared" si="4"/>
        <v>1594200.4950031159</v>
      </c>
      <c r="Q11" s="20"/>
      <c r="R11" s="21">
        <f t="shared" si="5"/>
        <v>-14737.124431983568</v>
      </c>
      <c r="S11" s="21">
        <f t="shared" si="6"/>
        <v>-22114.325946673052</v>
      </c>
      <c r="T11" s="21">
        <f t="shared" si="7"/>
        <v>16858.123739131726</v>
      </c>
      <c r="U11" s="21">
        <f t="shared" si="8"/>
        <v>28211.875926259439</v>
      </c>
      <c r="V11" s="20"/>
      <c r="W11" s="18">
        <f t="shared" si="9"/>
        <v>-9.4107481066312282E-3</v>
      </c>
      <c r="X11" s="18">
        <f t="shared" si="10"/>
        <v>-1.4121638993589425E-2</v>
      </c>
      <c r="Y11" s="18">
        <f t="shared" si="11"/>
        <v>1.0765163637695752E-2</v>
      </c>
      <c r="Z11" s="18">
        <f t="shared" si="12"/>
        <v>1.8015377367742502E-2</v>
      </c>
    </row>
    <row r="12" spans="1:26" x14ac:dyDescent="0.25">
      <c r="A12" s="13" t="s">
        <v>4</v>
      </c>
      <c r="B12" s="12">
        <v>1905</v>
      </c>
      <c r="C12" s="24">
        <v>13456700.798437731</v>
      </c>
      <c r="D12" s="24">
        <v>11548259.795655103</v>
      </c>
      <c r="E12" s="24">
        <v>11518794.801480582</v>
      </c>
      <c r="F12" s="24">
        <v>11537163.834807342</v>
      </c>
      <c r="G12" s="24">
        <v>11283097.691909757</v>
      </c>
      <c r="H12" s="18">
        <f t="shared" si="0"/>
        <v>1.1526960756961966</v>
      </c>
      <c r="I12" s="18">
        <f t="shared" si="0"/>
        <v>1.1489451715328167</v>
      </c>
      <c r="J12" s="18">
        <f t="shared" si="0"/>
        <v>1.1708107926017783</v>
      </c>
      <c r="K12" s="18">
        <f t="shared" si="0"/>
        <v>1.1843207789597463</v>
      </c>
      <c r="L12" s="23"/>
      <c r="M12" s="21">
        <f t="shared" si="1"/>
        <v>13311633.747571798</v>
      </c>
      <c r="N12" s="21">
        <f t="shared" si="2"/>
        <v>13234463.669038424</v>
      </c>
      <c r="O12" s="21">
        <f t="shared" si="3"/>
        <v>13507835.933807356</v>
      </c>
      <c r="P12" s="21">
        <f t="shared" si="4"/>
        <v>13362807.047561478</v>
      </c>
      <c r="Q12" s="20"/>
      <c r="R12" s="21">
        <f t="shared" si="5"/>
        <v>-145067.0508659333</v>
      </c>
      <c r="S12" s="21">
        <f t="shared" si="6"/>
        <v>-222237.12939930707</v>
      </c>
      <c r="T12" s="21">
        <f t="shared" si="7"/>
        <v>51135.135369624943</v>
      </c>
      <c r="U12" s="21">
        <f t="shared" si="8"/>
        <v>-93893.750876253471</v>
      </c>
      <c r="V12" s="20"/>
      <c r="W12" s="18">
        <f t="shared" si="9"/>
        <v>-1.0780283595424489E-2</v>
      </c>
      <c r="X12" s="18">
        <f t="shared" si="10"/>
        <v>-1.6514978873953146E-2</v>
      </c>
      <c r="Y12" s="18">
        <f t="shared" si="11"/>
        <v>3.7999756504627502E-3</v>
      </c>
      <c r="Z12" s="18">
        <f t="shared" si="12"/>
        <v>-6.9774718396915514E-3</v>
      </c>
    </row>
    <row r="13" spans="1:26" x14ac:dyDescent="0.25">
      <c r="A13" s="13" t="s">
        <v>6</v>
      </c>
      <c r="B13" s="12">
        <v>1304</v>
      </c>
      <c r="C13" s="24">
        <v>9498775.8964550588</v>
      </c>
      <c r="D13" s="24">
        <v>8212210.2827688968</v>
      </c>
      <c r="E13" s="24">
        <v>8192719.4745284151</v>
      </c>
      <c r="F13" s="24">
        <v>8304493.7964441441</v>
      </c>
      <c r="G13" s="24">
        <v>8173754.8041025521</v>
      </c>
      <c r="H13" s="18">
        <f t="shared" si="0"/>
        <v>1.1526960756961966</v>
      </c>
      <c r="I13" s="18">
        <f t="shared" si="0"/>
        <v>1.1489451715328167</v>
      </c>
      <c r="J13" s="18">
        <f t="shared" si="0"/>
        <v>1.1708107926017783</v>
      </c>
      <c r="K13" s="18">
        <f t="shared" si="0"/>
        <v>1.1843207789597463</v>
      </c>
      <c r="L13" s="23"/>
      <c r="M13" s="21">
        <f t="shared" si="1"/>
        <v>9466182.5657396596</v>
      </c>
      <c r="N13" s="21">
        <f t="shared" si="2"/>
        <v>9412985.4819822982</v>
      </c>
      <c r="O13" s="21">
        <f t="shared" si="3"/>
        <v>9722990.9639713205</v>
      </c>
      <c r="P13" s="21">
        <f t="shared" si="4"/>
        <v>9680347.6566207036</v>
      </c>
      <c r="Q13" s="20"/>
      <c r="R13" s="21">
        <f t="shared" si="5"/>
        <v>-32593.330715399235</v>
      </c>
      <c r="S13" s="21">
        <f t="shared" si="6"/>
        <v>-85790.414472760633</v>
      </c>
      <c r="T13" s="21">
        <f t="shared" si="7"/>
        <v>224215.06751626171</v>
      </c>
      <c r="U13" s="21">
        <f t="shared" si="8"/>
        <v>181571.76016564481</v>
      </c>
      <c r="V13" s="20"/>
      <c r="W13" s="18">
        <f t="shared" si="9"/>
        <v>-3.4313190531806148E-3</v>
      </c>
      <c r="X13" s="18">
        <f t="shared" si="10"/>
        <v>-9.0317337105276785E-3</v>
      </c>
      <c r="Y13" s="18">
        <f t="shared" si="11"/>
        <v>2.36046275815327E-2</v>
      </c>
      <c r="Z13" s="18">
        <f t="shared" si="12"/>
        <v>1.9115279920795647E-2</v>
      </c>
    </row>
    <row r="14" spans="1:26" x14ac:dyDescent="0.25">
      <c r="A14" s="13" t="s">
        <v>12</v>
      </c>
      <c r="B14" s="12">
        <v>1391</v>
      </c>
      <c r="C14" s="24">
        <v>9957815.319689665</v>
      </c>
      <c r="D14" s="24">
        <v>8669267.5539198723</v>
      </c>
      <c r="E14" s="24">
        <v>8696654.1095367316</v>
      </c>
      <c r="F14" s="24">
        <v>8817592.320442006</v>
      </c>
      <c r="G14" s="24">
        <v>8718056.8651125003</v>
      </c>
      <c r="H14" s="18">
        <f t="shared" si="0"/>
        <v>1.1526960756961966</v>
      </c>
      <c r="I14" s="18">
        <f t="shared" si="0"/>
        <v>1.1489451715328167</v>
      </c>
      <c r="J14" s="18">
        <f t="shared" si="0"/>
        <v>1.1708107926017783</v>
      </c>
      <c r="K14" s="18">
        <f t="shared" si="0"/>
        <v>1.1843207789597463</v>
      </c>
      <c r="L14" s="23"/>
      <c r="M14" s="21">
        <f t="shared" si="1"/>
        <v>9993030.6885638013</v>
      </c>
      <c r="N14" s="21">
        <f t="shared" si="2"/>
        <v>9991978.7476432547</v>
      </c>
      <c r="O14" s="21">
        <f t="shared" si="3"/>
        <v>10323732.253536059</v>
      </c>
      <c r="P14" s="21">
        <f t="shared" si="4"/>
        <v>10324975.897505401</v>
      </c>
      <c r="Q14" s="20"/>
      <c r="R14" s="21">
        <f t="shared" si="5"/>
        <v>35215.368874136358</v>
      </c>
      <c r="S14" s="21">
        <f t="shared" si="6"/>
        <v>34163.427953589708</v>
      </c>
      <c r="T14" s="21">
        <f t="shared" si="7"/>
        <v>365916.9338463936</v>
      </c>
      <c r="U14" s="21">
        <f t="shared" si="8"/>
        <v>367160.57781573571</v>
      </c>
      <c r="V14" s="20"/>
      <c r="W14" s="18">
        <f t="shared" si="9"/>
        <v>3.5364553110865948E-3</v>
      </c>
      <c r="X14" s="18">
        <f t="shared" si="10"/>
        <v>3.4308155812086127E-3</v>
      </c>
      <c r="Y14" s="18">
        <f t="shared" si="11"/>
        <v>3.6746708198420075E-2</v>
      </c>
      <c r="Z14" s="18">
        <f t="shared" si="12"/>
        <v>3.6871599445085668E-2</v>
      </c>
    </row>
    <row r="15" spans="1:26" x14ac:dyDescent="0.25">
      <c r="A15" s="13" t="s">
        <v>21</v>
      </c>
      <c r="B15" s="12">
        <v>1459</v>
      </c>
      <c r="C15" s="24">
        <v>12379373.882402448</v>
      </c>
      <c r="D15" s="24">
        <v>10702748.242315581</v>
      </c>
      <c r="E15" s="24">
        <v>10693835.052433539</v>
      </c>
      <c r="F15" s="24">
        <v>10745233.461001268</v>
      </c>
      <c r="G15" s="24">
        <v>10529739.800555784</v>
      </c>
      <c r="H15" s="18">
        <f t="shared" si="0"/>
        <v>1.1526960756961966</v>
      </c>
      <c r="I15" s="18">
        <f t="shared" si="0"/>
        <v>1.1489451715328167</v>
      </c>
      <c r="J15" s="18">
        <f t="shared" si="0"/>
        <v>1.1708107926017783</v>
      </c>
      <c r="K15" s="18">
        <f t="shared" si="0"/>
        <v>1.1843207789597463</v>
      </c>
      <c r="L15" s="23"/>
      <c r="M15" s="21">
        <f t="shared" si="1"/>
        <v>12337015.898081535</v>
      </c>
      <c r="N15" s="21">
        <f t="shared" si="2"/>
        <v>12286630.1486619</v>
      </c>
      <c r="O15" s="21">
        <f t="shared" si="3"/>
        <v>12580635.305166043</v>
      </c>
      <c r="P15" s="21">
        <f t="shared" si="4"/>
        <v>12470589.64283767</v>
      </c>
      <c r="Q15" s="20"/>
      <c r="R15" s="21">
        <f t="shared" si="5"/>
        <v>-42357.98432091251</v>
      </c>
      <c r="S15" s="21">
        <f t="shared" si="6"/>
        <v>-92743.733740547672</v>
      </c>
      <c r="T15" s="21">
        <f t="shared" si="7"/>
        <v>201261.42276359536</v>
      </c>
      <c r="U15" s="21">
        <f t="shared" si="8"/>
        <v>91215.760435221717</v>
      </c>
      <c r="V15" s="20"/>
      <c r="W15" s="18">
        <f t="shared" si="9"/>
        <v>-3.4216580517957285E-3</v>
      </c>
      <c r="X15" s="18">
        <f t="shared" si="10"/>
        <v>-7.4917951926780635E-3</v>
      </c>
      <c r="Y15" s="18">
        <f t="shared" si="11"/>
        <v>1.6257803074329447E-2</v>
      </c>
      <c r="Z15" s="18">
        <f t="shared" si="12"/>
        <v>7.368366227704426E-3</v>
      </c>
    </row>
    <row r="16" spans="1:26" x14ac:dyDescent="0.25">
      <c r="A16" s="13" t="s">
        <v>8</v>
      </c>
      <c r="B16" s="12">
        <v>1325</v>
      </c>
      <c r="C16" s="24">
        <v>8144059.0064375717</v>
      </c>
      <c r="D16" s="24">
        <v>7046186.2538099419</v>
      </c>
      <c r="E16" s="24">
        <v>7063072.2046499616</v>
      </c>
      <c r="F16" s="24">
        <v>7288231.70870113</v>
      </c>
      <c r="G16" s="24">
        <v>7009553.2939038333</v>
      </c>
      <c r="H16" s="18">
        <f t="shared" si="0"/>
        <v>1.1526960756961966</v>
      </c>
      <c r="I16" s="18">
        <f t="shared" si="0"/>
        <v>1.1489451715328167</v>
      </c>
      <c r="J16" s="18">
        <f t="shared" si="0"/>
        <v>1.1708107926017783</v>
      </c>
      <c r="K16" s="18">
        <f t="shared" si="0"/>
        <v>1.1843207789597463</v>
      </c>
      <c r="L16" s="23"/>
      <c r="M16" s="21">
        <f t="shared" si="1"/>
        <v>8122111.2433912046</v>
      </c>
      <c r="N16" s="21">
        <f t="shared" si="2"/>
        <v>8115082.7057202198</v>
      </c>
      <c r="O16" s="21">
        <f t="shared" si="3"/>
        <v>8533140.3435297832</v>
      </c>
      <c r="P16" s="21">
        <f t="shared" si="4"/>
        <v>8301559.617196043</v>
      </c>
      <c r="Q16" s="20"/>
      <c r="R16" s="21">
        <f t="shared" si="5"/>
        <v>-21947.763046367094</v>
      </c>
      <c r="S16" s="21">
        <f t="shared" si="6"/>
        <v>-28976.300717351958</v>
      </c>
      <c r="T16" s="21">
        <f t="shared" si="7"/>
        <v>389081.33709221147</v>
      </c>
      <c r="U16" s="21">
        <f t="shared" si="8"/>
        <v>157500.6107584713</v>
      </c>
      <c r="V16" s="20"/>
      <c r="W16" s="18">
        <f t="shared" si="9"/>
        <v>-2.6949415554354816E-3</v>
      </c>
      <c r="X16" s="18">
        <f t="shared" si="10"/>
        <v>-3.5579679241576345E-3</v>
      </c>
      <c r="Y16" s="18">
        <f t="shared" si="11"/>
        <v>4.7774867149741551E-2</v>
      </c>
      <c r="Z16" s="18">
        <f t="shared" si="12"/>
        <v>1.9339325836658761E-2</v>
      </c>
    </row>
    <row r="17" spans="1:26" x14ac:dyDescent="0.25">
      <c r="A17" s="13" t="s">
        <v>56</v>
      </c>
      <c r="B17" s="12">
        <v>66</v>
      </c>
      <c r="C17" s="24">
        <v>599926.38389470777</v>
      </c>
      <c r="D17" s="24">
        <v>517117.10970400029</v>
      </c>
      <c r="E17" s="24">
        <v>517310.2061590071</v>
      </c>
      <c r="F17" s="24">
        <v>490115.30501993455</v>
      </c>
      <c r="G17" s="24">
        <v>496767.26113542431</v>
      </c>
      <c r="H17" s="18">
        <f t="shared" si="0"/>
        <v>1.1526960756961966</v>
      </c>
      <c r="I17" s="18">
        <f t="shared" si="0"/>
        <v>1.1489451715328167</v>
      </c>
      <c r="J17" s="18">
        <f t="shared" si="0"/>
        <v>1.1708107926017783</v>
      </c>
      <c r="K17" s="18">
        <f t="shared" si="0"/>
        <v>1.1843207789597463</v>
      </c>
      <c r="L17" s="23"/>
      <c r="M17" s="21">
        <f t="shared" si="1"/>
        <v>596078.86303116067</v>
      </c>
      <c r="N17" s="21">
        <f t="shared" si="2"/>
        <v>594361.06355103722</v>
      </c>
      <c r="O17" s="21">
        <f t="shared" si="3"/>
        <v>573832.28873665188</v>
      </c>
      <c r="P17" s="21">
        <f t="shared" si="4"/>
        <v>588331.78966960544</v>
      </c>
      <c r="Q17" s="20"/>
      <c r="R17" s="21">
        <f t="shared" si="5"/>
        <v>-3847.5208635471063</v>
      </c>
      <c r="S17" s="21">
        <f t="shared" si="6"/>
        <v>-5565.3203436705517</v>
      </c>
      <c r="T17" s="21">
        <f t="shared" si="7"/>
        <v>-26094.09515805589</v>
      </c>
      <c r="U17" s="21">
        <f t="shared" si="8"/>
        <v>-11594.594225102337</v>
      </c>
      <c r="V17" s="20"/>
      <c r="W17" s="18">
        <f t="shared" si="9"/>
        <v>-6.4133216455144471E-3</v>
      </c>
      <c r="X17" s="18">
        <f t="shared" si="10"/>
        <v>-9.2766720935669733E-3</v>
      </c>
      <c r="Y17" s="18">
        <f t="shared" si="11"/>
        <v>-4.3495495211685165E-2</v>
      </c>
      <c r="Z17" s="18">
        <f t="shared" si="12"/>
        <v>-1.9326694968523461E-2</v>
      </c>
    </row>
    <row r="18" spans="1:26" x14ac:dyDescent="0.25">
      <c r="A18" s="13" t="s">
        <v>1</v>
      </c>
      <c r="B18" s="12">
        <v>2571</v>
      </c>
      <c r="C18" s="24">
        <v>20383252.083204031</v>
      </c>
      <c r="D18" s="24">
        <v>17665364.77638958</v>
      </c>
      <c r="E18" s="24">
        <v>17731986.694802735</v>
      </c>
      <c r="F18" s="24">
        <v>17711793.470797639</v>
      </c>
      <c r="G18" s="24">
        <v>17389198.040747795</v>
      </c>
      <c r="H18" s="18">
        <f t="shared" si="0"/>
        <v>1.1526960756961966</v>
      </c>
      <c r="I18" s="18">
        <f t="shared" si="0"/>
        <v>1.1489451715328167</v>
      </c>
      <c r="J18" s="18">
        <f t="shared" si="0"/>
        <v>1.1708107926017783</v>
      </c>
      <c r="K18" s="18">
        <f t="shared" si="0"/>
        <v>1.1843207789597463</v>
      </c>
      <c r="L18" s="23"/>
      <c r="M18" s="21">
        <f t="shared" si="1"/>
        <v>20362796.653486088</v>
      </c>
      <c r="N18" s="21">
        <f t="shared" si="2"/>
        <v>20373080.494677752</v>
      </c>
      <c r="O18" s="21">
        <f t="shared" si="3"/>
        <v>20737158.951943588</v>
      </c>
      <c r="P18" s="21">
        <f t="shared" si="4"/>
        <v>20594388.569103722</v>
      </c>
      <c r="Q18" s="20"/>
      <c r="R18" s="21">
        <f t="shared" si="5"/>
        <v>-20455.429717943072</v>
      </c>
      <c r="S18" s="21">
        <f t="shared" si="6"/>
        <v>-10171.588526278734</v>
      </c>
      <c r="T18" s="21">
        <f t="shared" si="7"/>
        <v>353906.86873955652</v>
      </c>
      <c r="U18" s="21">
        <f t="shared" si="8"/>
        <v>211136.48589969054</v>
      </c>
      <c r="V18" s="20"/>
      <c r="W18" s="18">
        <f t="shared" si="9"/>
        <v>-1.0035410264488398E-3</v>
      </c>
      <c r="X18" s="18">
        <f t="shared" si="10"/>
        <v>-4.9901696180565391E-4</v>
      </c>
      <c r="Y18" s="18">
        <f t="shared" si="11"/>
        <v>1.7362630226762432E-2</v>
      </c>
      <c r="Z18" s="18">
        <f t="shared" si="12"/>
        <v>1.0358331685142108E-2</v>
      </c>
    </row>
    <row r="19" spans="1:26" x14ac:dyDescent="0.25">
      <c r="A19" s="13" t="s">
        <v>10</v>
      </c>
      <c r="B19" s="12">
        <v>4115</v>
      </c>
      <c r="C19" s="24">
        <v>45174534.978203505</v>
      </c>
      <c r="D19" s="24">
        <v>39123404.668966979</v>
      </c>
      <c r="E19" s="24">
        <v>39269173.127726078</v>
      </c>
      <c r="F19" s="24">
        <v>38572734.283347934</v>
      </c>
      <c r="G19" s="24">
        <v>38109333.154104181</v>
      </c>
      <c r="H19" s="18">
        <f t="shared" si="0"/>
        <v>1.1526960756961966</v>
      </c>
      <c r="I19" s="18">
        <f t="shared" si="0"/>
        <v>1.1489451715328167</v>
      </c>
      <c r="J19" s="18">
        <f t="shared" si="0"/>
        <v>1.1708107926017783</v>
      </c>
      <c r="K19" s="18">
        <f t="shared" si="0"/>
        <v>1.1843207789597463</v>
      </c>
      <c r="L19" s="23"/>
      <c r="M19" s="21">
        <f t="shared" si="1"/>
        <v>45097395.029792495</v>
      </c>
      <c r="N19" s="21">
        <f t="shared" si="2"/>
        <v>45118126.855187118</v>
      </c>
      <c r="O19" s="21">
        <f t="shared" si="3"/>
        <v>45161373.599104382</v>
      </c>
      <c r="P19" s="21">
        <f t="shared" si="4"/>
        <v>45133675.126705147</v>
      </c>
      <c r="Q19" s="20"/>
      <c r="R19" s="21">
        <f t="shared" si="5"/>
        <v>-77139.948411010206</v>
      </c>
      <c r="S19" s="21">
        <f t="shared" si="6"/>
        <v>-56408.123016387224</v>
      </c>
      <c r="T19" s="21">
        <f t="shared" si="7"/>
        <v>-13161.37909912318</v>
      </c>
      <c r="U19" s="21">
        <f t="shared" si="8"/>
        <v>-40859.851498357952</v>
      </c>
      <c r="V19" s="20"/>
      <c r="W19" s="18">
        <f t="shared" si="9"/>
        <v>-1.7075980626747311E-3</v>
      </c>
      <c r="X19" s="18">
        <f t="shared" si="10"/>
        <v>-1.2486708063205176E-3</v>
      </c>
      <c r="Y19" s="18">
        <f t="shared" si="11"/>
        <v>-2.9134509310335677E-4</v>
      </c>
      <c r="Z19" s="18">
        <f t="shared" si="12"/>
        <v>-9.044885911514422E-4</v>
      </c>
    </row>
    <row r="20" spans="1:26" x14ac:dyDescent="0.25">
      <c r="A20" s="13" t="s">
        <v>13</v>
      </c>
      <c r="B20" s="12">
        <v>1935</v>
      </c>
      <c r="C20" s="24">
        <v>19437865.115390316</v>
      </c>
      <c r="D20" s="24">
        <v>16887956.456274513</v>
      </c>
      <c r="E20" s="24">
        <v>16987623.291678816</v>
      </c>
      <c r="F20" s="24">
        <v>16810951.168513115</v>
      </c>
      <c r="G20" s="24">
        <v>16765845.462518273</v>
      </c>
      <c r="H20" s="18">
        <f t="shared" si="0"/>
        <v>1.1526960756961966</v>
      </c>
      <c r="I20" s="18">
        <f t="shared" si="0"/>
        <v>1.1489451715328167</v>
      </c>
      <c r="J20" s="18">
        <f t="shared" si="0"/>
        <v>1.1708107926017783</v>
      </c>
      <c r="K20" s="18">
        <f t="shared" si="0"/>
        <v>1.1843207789597463</v>
      </c>
      <c r="L20" s="23"/>
      <c r="M20" s="21">
        <f t="shared" si="1"/>
        <v>19466681.133675877</v>
      </c>
      <c r="N20" s="21">
        <f t="shared" si="2"/>
        <v>19517847.756792791</v>
      </c>
      <c r="O20" s="21">
        <f t="shared" si="3"/>
        <v>19682443.061996631</v>
      </c>
      <c r="P20" s="21">
        <f t="shared" si="4"/>
        <v>19856139.158088367</v>
      </c>
      <c r="Q20" s="20"/>
      <c r="R20" s="21">
        <f t="shared" si="5"/>
        <v>28816.018285561353</v>
      </c>
      <c r="S20" s="21">
        <f t="shared" si="6"/>
        <v>79982.641402475536</v>
      </c>
      <c r="T20" s="21">
        <f t="shared" si="7"/>
        <v>244577.94660631567</v>
      </c>
      <c r="U20" s="21">
        <f t="shared" si="8"/>
        <v>418274.04269805178</v>
      </c>
      <c r="V20" s="20"/>
      <c r="W20" s="18">
        <f t="shared" si="9"/>
        <v>1.4824682707950121E-3</v>
      </c>
      <c r="X20" s="18">
        <f t="shared" si="10"/>
        <v>4.1147852877705393E-3</v>
      </c>
      <c r="Y20" s="18">
        <f t="shared" si="11"/>
        <v>1.258255189828783E-2</v>
      </c>
      <c r="Z20" s="18">
        <f t="shared" si="12"/>
        <v>2.151851760545842E-2</v>
      </c>
    </row>
    <row r="21" spans="1:26" x14ac:dyDescent="0.25">
      <c r="A21" s="13" t="s">
        <v>7</v>
      </c>
      <c r="B21" s="12">
        <v>2265</v>
      </c>
      <c r="C21" s="24">
        <v>18965465.295866363</v>
      </c>
      <c r="D21" s="24">
        <v>16420705.852261173</v>
      </c>
      <c r="E21" s="24">
        <v>16432541.307530599</v>
      </c>
      <c r="F21" s="24">
        <v>16683230.064699115</v>
      </c>
      <c r="G21" s="24">
        <v>16289354.140747279</v>
      </c>
      <c r="H21" s="18">
        <f t="shared" si="0"/>
        <v>1.1526960756961966</v>
      </c>
      <c r="I21" s="18">
        <f t="shared" si="0"/>
        <v>1.1489451715328167</v>
      </c>
      <c r="J21" s="18">
        <f t="shared" si="0"/>
        <v>1.1708107926017783</v>
      </c>
      <c r="K21" s="18">
        <f t="shared" si="0"/>
        <v>1.1843207789597463</v>
      </c>
      <c r="L21" s="23"/>
      <c r="M21" s="21">
        <f t="shared" si="1"/>
        <v>18928083.196063023</v>
      </c>
      <c r="N21" s="21">
        <f t="shared" si="2"/>
        <v>18880088.99130084</v>
      </c>
      <c r="O21" s="21">
        <f t="shared" si="3"/>
        <v>19532905.815208189</v>
      </c>
      <c r="P21" s="21">
        <f t="shared" si="4"/>
        <v>19291820.584720988</v>
      </c>
      <c r="Q21" s="20"/>
      <c r="R21" s="21">
        <f t="shared" si="5"/>
        <v>-37382.09980333969</v>
      </c>
      <c r="S21" s="21">
        <f t="shared" si="6"/>
        <v>-85376.30456552282</v>
      </c>
      <c r="T21" s="21">
        <f t="shared" si="7"/>
        <v>567440.51934182644</v>
      </c>
      <c r="U21" s="21">
        <f t="shared" si="8"/>
        <v>326355.28885462508</v>
      </c>
      <c r="V21" s="20"/>
      <c r="W21" s="18">
        <f t="shared" si="9"/>
        <v>-1.9710615700785361E-3</v>
      </c>
      <c r="X21" s="18">
        <f t="shared" si="10"/>
        <v>-4.501672025106096E-3</v>
      </c>
      <c r="Y21" s="18">
        <f t="shared" si="11"/>
        <v>2.9919672968187205E-2</v>
      </c>
      <c r="Z21" s="18">
        <f t="shared" si="12"/>
        <v>1.7207871452843193E-2</v>
      </c>
    </row>
    <row r="22" spans="1:26" x14ac:dyDescent="0.25">
      <c r="A22" s="13" t="s">
        <v>0</v>
      </c>
      <c r="B22" s="12">
        <v>1526</v>
      </c>
      <c r="C22" s="24">
        <v>15256698.664934341</v>
      </c>
      <c r="D22" s="24">
        <v>13237855.472316381</v>
      </c>
      <c r="E22" s="24">
        <v>13286350.886320475</v>
      </c>
      <c r="F22" s="24">
        <v>13295595.696717137</v>
      </c>
      <c r="G22" s="24">
        <v>13192331.932033295</v>
      </c>
      <c r="H22" s="18">
        <f t="shared" si="0"/>
        <v>1.1526960756961966</v>
      </c>
      <c r="I22" s="18">
        <f t="shared" si="0"/>
        <v>1.1489451715328167</v>
      </c>
      <c r="J22" s="18">
        <f t="shared" si="0"/>
        <v>1.1708107926017783</v>
      </c>
      <c r="K22" s="18">
        <f t="shared" si="0"/>
        <v>1.1843207789597463</v>
      </c>
      <c r="L22" s="23"/>
      <c r="M22" s="21">
        <f t="shared" si="1"/>
        <v>15259224.053572513</v>
      </c>
      <c r="N22" s="21">
        <f t="shared" si="2"/>
        <v>15265288.69812867</v>
      </c>
      <c r="O22" s="21">
        <f t="shared" si="3"/>
        <v>15566626.935786186</v>
      </c>
      <c r="P22" s="21">
        <f t="shared" si="4"/>
        <v>15623952.830041207</v>
      </c>
      <c r="Q22" s="20"/>
      <c r="R22" s="21">
        <f t="shared" si="5"/>
        <v>2525.3886381722987</v>
      </c>
      <c r="S22" s="21">
        <f t="shared" si="6"/>
        <v>8590.0331943295896</v>
      </c>
      <c r="T22" s="21">
        <f t="shared" si="7"/>
        <v>309928.27085184492</v>
      </c>
      <c r="U22" s="21">
        <f t="shared" si="8"/>
        <v>367254.16510686651</v>
      </c>
      <c r="V22" s="20"/>
      <c r="W22" s="18">
        <f t="shared" si="9"/>
        <v>1.6552654631474262E-4</v>
      </c>
      <c r="X22" s="18">
        <f t="shared" si="10"/>
        <v>5.6303354893372237E-4</v>
      </c>
      <c r="Y22" s="18">
        <f t="shared" si="11"/>
        <v>2.0314242134451987E-2</v>
      </c>
      <c r="Z22" s="18">
        <f t="shared" si="12"/>
        <v>2.4071666693591842E-2</v>
      </c>
    </row>
    <row r="23" spans="1:26" x14ac:dyDescent="0.25">
      <c r="A23" s="13" t="s">
        <v>20</v>
      </c>
      <c r="B23" s="12">
        <v>783</v>
      </c>
      <c r="C23" s="24">
        <v>5426694.9279138995</v>
      </c>
      <c r="D23" s="24">
        <v>4695281.6746014869</v>
      </c>
      <c r="E23" s="24">
        <v>4707649.6442752806</v>
      </c>
      <c r="F23" s="24">
        <v>4700143.1379793799</v>
      </c>
      <c r="G23" s="24">
        <v>4666580.5051741423</v>
      </c>
      <c r="H23" s="18">
        <f t="shared" si="0"/>
        <v>1.1526960756961966</v>
      </c>
      <c r="I23" s="18">
        <f t="shared" si="0"/>
        <v>1.1489451715328167</v>
      </c>
      <c r="J23" s="18">
        <f t="shared" si="0"/>
        <v>1.1708107926017783</v>
      </c>
      <c r="K23" s="18">
        <f t="shared" si="0"/>
        <v>1.1843207789597463</v>
      </c>
      <c r="L23" s="23"/>
      <c r="M23" s="21">
        <f t="shared" si="1"/>
        <v>5412232.7606014004</v>
      </c>
      <c r="N23" s="21">
        <f t="shared" si="2"/>
        <v>5408831.3280582661</v>
      </c>
      <c r="O23" s="21">
        <f t="shared" si="3"/>
        <v>5502978.3127194475</v>
      </c>
      <c r="P23" s="21">
        <f t="shared" si="4"/>
        <v>5526728.2589662066</v>
      </c>
      <c r="Q23" s="20"/>
      <c r="R23" s="21">
        <f t="shared" si="5"/>
        <v>-14462.167312499136</v>
      </c>
      <c r="S23" s="21">
        <f t="shared" si="6"/>
        <v>-17863.599855633453</v>
      </c>
      <c r="T23" s="21">
        <f t="shared" si="7"/>
        <v>76283.384805548005</v>
      </c>
      <c r="U23" s="21">
        <f t="shared" si="8"/>
        <v>100033.33105230704</v>
      </c>
      <c r="V23" s="20"/>
      <c r="W23" s="18">
        <f t="shared" si="9"/>
        <v>-2.6650046675940064E-3</v>
      </c>
      <c r="X23" s="18">
        <f t="shared" si="10"/>
        <v>-3.2918010120205343E-3</v>
      </c>
      <c r="Y23" s="18">
        <f t="shared" si="11"/>
        <v>1.4057061585157626E-2</v>
      </c>
      <c r="Z23" s="18">
        <f t="shared" si="12"/>
        <v>1.8433564514149126E-2</v>
      </c>
    </row>
    <row r="24" spans="1:26" x14ac:dyDescent="0.25">
      <c r="A24" s="13" t="s">
        <v>16</v>
      </c>
      <c r="B24" s="12">
        <v>901</v>
      </c>
      <c r="C24" s="24">
        <v>6000127.4142575897</v>
      </c>
      <c r="D24" s="24">
        <v>5221411.95475752</v>
      </c>
      <c r="E24" s="24">
        <v>5258447.5492655924</v>
      </c>
      <c r="F24" s="24">
        <v>5419216.2821679674</v>
      </c>
      <c r="G24" s="24">
        <v>5309725.1988003664</v>
      </c>
      <c r="H24" s="18">
        <f t="shared" si="0"/>
        <v>1.1526960756961966</v>
      </c>
      <c r="I24" s="18">
        <f t="shared" si="0"/>
        <v>1.1489451715328167</v>
      </c>
      <c r="J24" s="18">
        <f t="shared" si="0"/>
        <v>1.1708107926017783</v>
      </c>
      <c r="K24" s="18">
        <f t="shared" si="0"/>
        <v>1.1843207789597463</v>
      </c>
      <c r="L24" s="23"/>
      <c r="M24" s="21">
        <f t="shared" si="1"/>
        <v>6018701.0698421998</v>
      </c>
      <c r="N24" s="21">
        <f t="shared" si="2"/>
        <v>6041667.9214872755</v>
      </c>
      <c r="O24" s="21">
        <f t="shared" si="3"/>
        <v>6344876.9106055405</v>
      </c>
      <c r="P24" s="21">
        <f t="shared" si="4"/>
        <v>6288417.883505444</v>
      </c>
      <c r="Q24" s="20"/>
      <c r="R24" s="21">
        <f t="shared" si="5"/>
        <v>18573.655584610067</v>
      </c>
      <c r="S24" s="21">
        <f t="shared" si="6"/>
        <v>41540.507229685783</v>
      </c>
      <c r="T24" s="21">
        <f t="shared" si="7"/>
        <v>344749.49634795077</v>
      </c>
      <c r="U24" s="21">
        <f t="shared" si="8"/>
        <v>288290.46924785431</v>
      </c>
      <c r="V24" s="20"/>
      <c r="W24" s="18">
        <f t="shared" si="9"/>
        <v>3.0955435280382027E-3</v>
      </c>
      <c r="X24" s="18">
        <f t="shared" si="10"/>
        <v>6.9232708510449381E-3</v>
      </c>
      <c r="Y24" s="18">
        <f t="shared" si="11"/>
        <v>5.7457029250537639E-2</v>
      </c>
      <c r="Z24" s="18">
        <f t="shared" si="12"/>
        <v>4.8047391220862101E-2</v>
      </c>
    </row>
    <row r="25" spans="1:26" x14ac:dyDescent="0.25">
      <c r="A25" s="13" t="s">
        <v>9</v>
      </c>
      <c r="B25" s="12">
        <v>2600</v>
      </c>
      <c r="C25" s="24">
        <v>24567261.33386388</v>
      </c>
      <c r="D25" s="24">
        <v>21182041.422512311</v>
      </c>
      <c r="E25" s="24">
        <v>21161660.55935318</v>
      </c>
      <c r="F25" s="24">
        <v>20969775.718171973</v>
      </c>
      <c r="G25" s="24">
        <v>20626809.626709398</v>
      </c>
      <c r="H25" s="18">
        <f t="shared" si="0"/>
        <v>1.1526960756961966</v>
      </c>
      <c r="I25" s="18">
        <f t="shared" si="0"/>
        <v>1.1489451715328167</v>
      </c>
      <c r="J25" s="18">
        <f t="shared" si="0"/>
        <v>1.1708107926017783</v>
      </c>
      <c r="K25" s="18">
        <f t="shared" si="0"/>
        <v>1.1843207789597463</v>
      </c>
      <c r="L25" s="23"/>
      <c r="M25" s="21">
        <f t="shared" si="1"/>
        <v>24416456.022964224</v>
      </c>
      <c r="N25" s="21">
        <f t="shared" si="2"/>
        <v>24313587.721285284</v>
      </c>
      <c r="O25" s="21">
        <f t="shared" si="3"/>
        <v>24551639.729274452</v>
      </c>
      <c r="P25" s="21">
        <f t="shared" si="4"/>
        <v>24428759.244558867</v>
      </c>
      <c r="Q25" s="20"/>
      <c r="R25" s="21">
        <f t="shared" si="5"/>
        <v>-150805.31089965627</v>
      </c>
      <c r="S25" s="21">
        <f t="shared" si="6"/>
        <v>-253673.61257859692</v>
      </c>
      <c r="T25" s="21">
        <f t="shared" si="7"/>
        <v>-15621.604589428753</v>
      </c>
      <c r="U25" s="21">
        <f t="shared" si="8"/>
        <v>-138502.08930501342</v>
      </c>
      <c r="V25" s="20"/>
      <c r="W25" s="18">
        <f t="shared" si="9"/>
        <v>-6.1384665083439316E-3</v>
      </c>
      <c r="X25" s="18">
        <f t="shared" si="10"/>
        <v>-1.0325677295943803E-2</v>
      </c>
      <c r="Y25" s="18">
        <f t="shared" si="11"/>
        <v>-6.3587081918226041E-4</v>
      </c>
      <c r="Z25" s="18">
        <f t="shared" si="12"/>
        <v>-5.6376690679029728E-3</v>
      </c>
    </row>
    <row r="26" spans="1:26" x14ac:dyDescent="0.25">
      <c r="A26" s="13" t="s">
        <v>23</v>
      </c>
      <c r="B26" s="12">
        <v>135</v>
      </c>
      <c r="C26" s="24">
        <v>618652.23001545609</v>
      </c>
      <c r="D26" s="24">
        <v>544938.33081437554</v>
      </c>
      <c r="E26" s="24">
        <v>549708.99139129219</v>
      </c>
      <c r="F26" s="24">
        <v>588109.11716331588</v>
      </c>
      <c r="G26" s="24">
        <v>565226.38047411479</v>
      </c>
      <c r="H26" s="18">
        <f t="shared" si="0"/>
        <v>1.1526960756961966</v>
      </c>
      <c r="I26" s="18">
        <f t="shared" si="0"/>
        <v>1.1489451715328167</v>
      </c>
      <c r="J26" s="18">
        <f t="shared" si="0"/>
        <v>1.1708107926017783</v>
      </c>
      <c r="K26" s="18">
        <f t="shared" si="0"/>
        <v>1.1843207789597463</v>
      </c>
      <c r="L26" s="23"/>
      <c r="M26" s="21">
        <f t="shared" si="1"/>
        <v>628148.27542616648</v>
      </c>
      <c r="N26" s="21">
        <f t="shared" si="2"/>
        <v>631585.49140719988</v>
      </c>
      <c r="O26" s="21">
        <f t="shared" si="3"/>
        <v>688564.50160231395</v>
      </c>
      <c r="P26" s="21">
        <f t="shared" si="4"/>
        <v>669409.34721170156</v>
      </c>
      <c r="Q26" s="20"/>
      <c r="R26" s="21">
        <f t="shared" si="5"/>
        <v>9496.0454107103869</v>
      </c>
      <c r="S26" s="21">
        <f t="shared" si="6"/>
        <v>12933.261391743785</v>
      </c>
      <c r="T26" s="21">
        <f t="shared" si="7"/>
        <v>69912.271586857853</v>
      </c>
      <c r="U26" s="21">
        <f t="shared" si="8"/>
        <v>50757.117196245468</v>
      </c>
      <c r="V26" s="20"/>
      <c r="W26" s="18">
        <f t="shared" si="9"/>
        <v>1.5349569515773265E-2</v>
      </c>
      <c r="X26" s="18">
        <f t="shared" si="10"/>
        <v>2.0905543961945661E-2</v>
      </c>
      <c r="Y26" s="18">
        <f t="shared" si="11"/>
        <v>0.11300738637135632</v>
      </c>
      <c r="Z26" s="18">
        <f t="shared" si="12"/>
        <v>8.2044668609660309E-2</v>
      </c>
    </row>
    <row r="27" spans="1:26" x14ac:dyDescent="0.25">
      <c r="A27" s="13" t="s">
        <v>11</v>
      </c>
      <c r="B27" s="12">
        <v>1701</v>
      </c>
      <c r="C27" s="24">
        <v>12856545.405956298</v>
      </c>
      <c r="D27" s="24">
        <v>11149197.975537259</v>
      </c>
      <c r="E27" s="24">
        <v>11187280.030997299</v>
      </c>
      <c r="F27" s="24">
        <v>11171318.568376141</v>
      </c>
      <c r="G27" s="24">
        <v>11072634.644339979</v>
      </c>
      <c r="H27" s="18">
        <f t="shared" si="0"/>
        <v>1.1526960756961966</v>
      </c>
      <c r="I27" s="18">
        <f t="shared" si="0"/>
        <v>1.1489451715328167</v>
      </c>
      <c r="J27" s="18">
        <f t="shared" si="0"/>
        <v>1.1708107926017783</v>
      </c>
      <c r="K27" s="18">
        <f t="shared" si="0"/>
        <v>1.1843207789597463</v>
      </c>
      <c r="L27" s="23"/>
      <c r="M27" s="21">
        <f t="shared" si="1"/>
        <v>12851636.753561778</v>
      </c>
      <c r="N27" s="21">
        <f t="shared" si="2"/>
        <v>12853571.374199847</v>
      </c>
      <c r="O27" s="21">
        <f t="shared" si="3"/>
        <v>13079500.347447433</v>
      </c>
      <c r="P27" s="21">
        <f t="shared" si="4"/>
        <v>13113551.287121397</v>
      </c>
      <c r="Q27" s="20"/>
      <c r="R27" s="21">
        <f t="shared" si="5"/>
        <v>-4908.6523945201188</v>
      </c>
      <c r="S27" s="21">
        <f t="shared" si="6"/>
        <v>-2974.0317564513534</v>
      </c>
      <c r="T27" s="21">
        <f t="shared" si="7"/>
        <v>222954.94149113446</v>
      </c>
      <c r="U27" s="21">
        <f t="shared" si="8"/>
        <v>257005.8811650984</v>
      </c>
      <c r="V27" s="20"/>
      <c r="W27" s="18">
        <f t="shared" si="9"/>
        <v>-3.8180181685865122E-4</v>
      </c>
      <c r="X27" s="18">
        <f t="shared" si="10"/>
        <v>-2.3132433033479227E-4</v>
      </c>
      <c r="Y27" s="18">
        <f t="shared" si="11"/>
        <v>1.734174573737679E-2</v>
      </c>
      <c r="Z27" s="18">
        <f t="shared" si="12"/>
        <v>1.9990275229458732E-2</v>
      </c>
    </row>
    <row r="28" spans="1:26" x14ac:dyDescent="0.25">
      <c r="A28" s="13" t="s">
        <v>17</v>
      </c>
      <c r="B28" s="12">
        <v>354</v>
      </c>
      <c r="C28" s="24">
        <v>2843321.6558345081</v>
      </c>
      <c r="D28" s="24">
        <v>2484073.4553639116</v>
      </c>
      <c r="E28" s="24">
        <v>2473671.259970637</v>
      </c>
      <c r="F28" s="24">
        <v>2460556.0610612696</v>
      </c>
      <c r="G28" s="24">
        <v>2476519.7247251747</v>
      </c>
      <c r="H28" s="18">
        <f t="shared" si="0"/>
        <v>1.1526960756961966</v>
      </c>
      <c r="I28" s="18">
        <f t="shared" si="0"/>
        <v>1.1489451715328167</v>
      </c>
      <c r="J28" s="18">
        <f t="shared" si="0"/>
        <v>1.1708107926017783</v>
      </c>
      <c r="K28" s="18">
        <f t="shared" si="0"/>
        <v>1.1843207789597463</v>
      </c>
      <c r="L28" s="23"/>
      <c r="M28" s="21">
        <f t="shared" si="1"/>
        <v>2863381.7237390722</v>
      </c>
      <c r="N28" s="21">
        <f t="shared" si="2"/>
        <v>2842112.6501027625</v>
      </c>
      <c r="O28" s="21">
        <f t="shared" si="3"/>
        <v>2880845.5920922547</v>
      </c>
      <c r="P28" s="21">
        <f t="shared" si="4"/>
        <v>2932993.7694956954</v>
      </c>
      <c r="Q28" s="20"/>
      <c r="R28" s="21">
        <f t="shared" si="5"/>
        <v>20060.067904564086</v>
      </c>
      <c r="S28" s="21">
        <f t="shared" si="6"/>
        <v>-1209.0057317456231</v>
      </c>
      <c r="T28" s="21">
        <f t="shared" si="7"/>
        <v>37523.936257746536</v>
      </c>
      <c r="U28" s="21">
        <f t="shared" si="8"/>
        <v>89672.113661187235</v>
      </c>
      <c r="V28" s="20"/>
      <c r="W28" s="18">
        <f t="shared" si="9"/>
        <v>7.0551525056621323E-3</v>
      </c>
      <c r="X28" s="18">
        <f t="shared" si="10"/>
        <v>-4.2520892044162206E-4</v>
      </c>
      <c r="Y28" s="18">
        <f t="shared" si="11"/>
        <v>1.3197218183439441E-2</v>
      </c>
      <c r="Z28" s="18">
        <f t="shared" si="12"/>
        <v>3.1537801387043096E-2</v>
      </c>
    </row>
    <row r="29" spans="1:26" x14ac:dyDescent="0.25">
      <c r="A29" s="13" t="s">
        <v>2</v>
      </c>
      <c r="B29" s="12">
        <v>12727</v>
      </c>
      <c r="C29" s="24">
        <v>182858017.55531451</v>
      </c>
      <c r="D29" s="24">
        <v>158587402.01813084</v>
      </c>
      <c r="E29" s="24">
        <v>158834798.35020971</v>
      </c>
      <c r="F29" s="24">
        <v>152038824.93867457</v>
      </c>
      <c r="G29" s="24">
        <v>150062616.66615474</v>
      </c>
      <c r="H29" s="18">
        <f t="shared" si="0"/>
        <v>1.1526960756961966</v>
      </c>
      <c r="I29" s="18">
        <f t="shared" si="0"/>
        <v>1.1489451715328167</v>
      </c>
      <c r="J29" s="18">
        <f t="shared" si="0"/>
        <v>1.1708107926017783</v>
      </c>
      <c r="K29" s="18">
        <f t="shared" si="0"/>
        <v>1.1843207789597463</v>
      </c>
      <c r="L29" s="23"/>
      <c r="M29" s="21">
        <f t="shared" si="1"/>
        <v>182803075.96115449</v>
      </c>
      <c r="N29" s="21">
        <f t="shared" si="2"/>
        <v>182492474.63586205</v>
      </c>
      <c r="O29" s="21">
        <f t="shared" si="3"/>
        <v>178008697.13269261</v>
      </c>
      <c r="P29" s="21">
        <f t="shared" si="4"/>
        <v>177722275.0627982</v>
      </c>
      <c r="Q29" s="20"/>
      <c r="R29" s="21">
        <f t="shared" si="5"/>
        <v>-54941.594160020351</v>
      </c>
      <c r="S29" s="21">
        <f t="shared" si="6"/>
        <v>-365542.91945245862</v>
      </c>
      <c r="T29" s="21">
        <f t="shared" si="7"/>
        <v>-4849320.4226219058</v>
      </c>
      <c r="U29" s="21">
        <f t="shared" si="8"/>
        <v>-5135742.492516309</v>
      </c>
      <c r="V29" s="20"/>
      <c r="W29" s="18">
        <f t="shared" si="9"/>
        <v>-3.0046040580855582E-4</v>
      </c>
      <c r="X29" s="18">
        <f t="shared" si="10"/>
        <v>-1.9990532782729886E-3</v>
      </c>
      <c r="Y29" s="18">
        <f t="shared" si="11"/>
        <v>-2.6519594204585495E-2</v>
      </c>
      <c r="Z29" s="18">
        <f t="shared" si="12"/>
        <v>-2.8085957406613238E-2</v>
      </c>
    </row>
    <row r="30" spans="1:26" x14ac:dyDescent="0.25">
      <c r="A30" s="13" t="s">
        <v>26</v>
      </c>
      <c r="B30" s="12">
        <v>54242</v>
      </c>
      <c r="C30" s="24">
        <v>562644206.39294124</v>
      </c>
      <c r="D30" s="24">
        <v>488111496.39172643</v>
      </c>
      <c r="E30" s="24">
        <v>489705009.71975297</v>
      </c>
      <c r="F30" s="24">
        <v>480559463.53435302</v>
      </c>
      <c r="G30" s="24">
        <v>475077543.50737846</v>
      </c>
      <c r="H30" s="18">
        <f>($C$30/D30-1)+1</f>
        <v>1.1526960756961966</v>
      </c>
      <c r="I30" s="18">
        <f>($C$30/E30-1)+1</f>
        <v>1.1489451715328167</v>
      </c>
      <c r="J30" s="18">
        <f>($C$30/F30-1)+1</f>
        <v>1.1708107926017783</v>
      </c>
      <c r="K30" s="18">
        <f>($C$30/G30-1)+1</f>
        <v>1.1843207789597463</v>
      </c>
      <c r="L30" s="23"/>
      <c r="M30" s="21">
        <f t="shared" si="1"/>
        <v>562644206.39294124</v>
      </c>
      <c r="N30" s="21">
        <f t="shared" si="2"/>
        <v>562644206.39294124</v>
      </c>
      <c r="O30" s="21">
        <f t="shared" si="3"/>
        <v>562644206.39294124</v>
      </c>
      <c r="P30" s="21">
        <f t="shared" si="4"/>
        <v>562644206.39294124</v>
      </c>
      <c r="Q30" s="20"/>
      <c r="R30" s="21">
        <f t="shared" si="5"/>
        <v>0</v>
      </c>
      <c r="S30" s="21">
        <f t="shared" si="6"/>
        <v>0</v>
      </c>
      <c r="T30" s="21">
        <f t="shared" si="7"/>
        <v>0</v>
      </c>
      <c r="U30" s="21">
        <f t="shared" si="8"/>
        <v>0</v>
      </c>
      <c r="V30" s="20"/>
      <c r="W30" s="18">
        <f t="shared" si="9"/>
        <v>0</v>
      </c>
      <c r="X30" s="18">
        <f t="shared" si="10"/>
        <v>0</v>
      </c>
      <c r="Y30" s="18">
        <f t="shared" si="11"/>
        <v>0</v>
      </c>
      <c r="Z30" s="18">
        <f t="shared" si="12"/>
        <v>0</v>
      </c>
    </row>
    <row r="32" spans="1:26" x14ac:dyDescent="0.25">
      <c r="P32" s="4" t="s">
        <v>55</v>
      </c>
      <c r="R32" s="22">
        <f>MIN(R5:R29)</f>
        <v>-150805.31089965627</v>
      </c>
      <c r="S32" s="21">
        <f>MIN(S5:S29)</f>
        <v>-365542.91945245862</v>
      </c>
      <c r="T32" s="21">
        <f>MIN(T5:T29)</f>
        <v>-4849320.4226219058</v>
      </c>
      <c r="U32" s="21">
        <f>MIN(U5:U29)</f>
        <v>-5135742.492516309</v>
      </c>
      <c r="V32" s="20"/>
      <c r="W32" s="19">
        <f>MIN(W5:W29)</f>
        <v>-1.0780283595424489E-2</v>
      </c>
      <c r="X32" s="18">
        <f>MIN(X5:X29)</f>
        <v>-1.6514978873953146E-2</v>
      </c>
      <c r="Y32" s="18">
        <f>MIN(Y5:Y29)</f>
        <v>-4.3495495211685165E-2</v>
      </c>
      <c r="Z32" s="18">
        <f>MIN(Z5:Z29)</f>
        <v>-2.8085957406613238E-2</v>
      </c>
    </row>
    <row r="33" spans="1:26" x14ac:dyDescent="0.25">
      <c r="P33" s="4" t="s">
        <v>54</v>
      </c>
      <c r="R33" s="22">
        <f>MAX(R5:R29)</f>
        <v>328282.90121915936</v>
      </c>
      <c r="S33" s="21">
        <f>MAX(S5:S29)</f>
        <v>799192.57866217196</v>
      </c>
      <c r="T33" s="21">
        <f>MAX(T5:T29)</f>
        <v>874461.17467318475</v>
      </c>
      <c r="U33" s="21">
        <f>MAX(U5:U29)</f>
        <v>1036979.4299422354</v>
      </c>
      <c r="V33" s="20"/>
      <c r="W33" s="19">
        <f>MAX(W5:W29)</f>
        <v>1.8595390609426943E-2</v>
      </c>
      <c r="X33" s="18">
        <f>MAX(X5:X29)</f>
        <v>2.0905543961945661E-2</v>
      </c>
      <c r="Y33" s="18">
        <f>MAX(Y5:Y29)</f>
        <v>0.11300738637135632</v>
      </c>
      <c r="Z33" s="18">
        <f>MAX(Z5:Z29)</f>
        <v>8.2044668609660309E-2</v>
      </c>
    </row>
    <row r="34" spans="1:26" x14ac:dyDescent="0.25">
      <c r="P34" s="4" t="s">
        <v>53</v>
      </c>
      <c r="R34" s="22">
        <f>MEDIAN(R5:R29)</f>
        <v>-14462.167312499136</v>
      </c>
      <c r="S34" s="21">
        <f>MEDIAN(S5:S29)</f>
        <v>-10171.588526278734</v>
      </c>
      <c r="T34" s="21">
        <f>MEDIAN(T5:T29)</f>
        <v>201303.33833656786</v>
      </c>
      <c r="U34" s="21">
        <f>MEDIAN(U5:U29)</f>
        <v>164371.78877380211</v>
      </c>
      <c r="V34" s="20"/>
      <c r="W34" s="19">
        <f>MEDIAN(W5:W29)</f>
        <v>-1.0035410264488398E-3</v>
      </c>
      <c r="X34" s="18">
        <f>MEDIAN(X5:X29)</f>
        <v>-1.2486708063205176E-3</v>
      </c>
      <c r="Y34" s="18">
        <f>MEDIAN(Y5:Y29)</f>
        <v>1.7362630226762432E-2</v>
      </c>
      <c r="Z34" s="18">
        <f>MEDIAN(Z5:Z29)</f>
        <v>1.8433564514149126E-2</v>
      </c>
    </row>
    <row r="35" spans="1:26" x14ac:dyDescent="0.25">
      <c r="P35" s="4" t="s">
        <v>52</v>
      </c>
      <c r="R35" s="22">
        <f>R33-R32</f>
        <v>479088.21211881563</v>
      </c>
      <c r="S35" s="21">
        <f>S33-S32</f>
        <v>1164735.4981146306</v>
      </c>
      <c r="T35" s="21">
        <f>T33-T32</f>
        <v>5723781.5972950906</v>
      </c>
      <c r="U35" s="21">
        <f>U33-U32</f>
        <v>6172721.9224585444</v>
      </c>
      <c r="V35" s="20"/>
      <c r="W35" s="19">
        <f>W33-W32</f>
        <v>2.9375674204851432E-2</v>
      </c>
      <c r="X35" s="18">
        <f>X33-X32</f>
        <v>3.7420522835898806E-2</v>
      </c>
      <c r="Y35" s="18">
        <f>Y33-Y32</f>
        <v>0.15650288158304149</v>
      </c>
      <c r="Z35" s="18">
        <f>Z33-Z32</f>
        <v>0.11013062601627355</v>
      </c>
    </row>
    <row r="36" spans="1:26" ht="16.5" x14ac:dyDescent="0.3">
      <c r="R36" s="17"/>
      <c r="S36" s="16"/>
      <c r="T36" s="16"/>
      <c r="U36" s="16"/>
      <c r="V36" s="16"/>
      <c r="W36" s="15"/>
      <c r="X36" s="14"/>
      <c r="Y36" s="14"/>
      <c r="Z36" s="14"/>
    </row>
    <row r="37" spans="1:26" s="4" customFormat="1" x14ac:dyDescent="0.25">
      <c r="A37" s="4" t="s">
        <v>51</v>
      </c>
      <c r="B37" s="9"/>
      <c r="C37" s="8"/>
      <c r="D37" s="8"/>
      <c r="E37" s="8"/>
      <c r="F37" s="8"/>
      <c r="G37" s="8"/>
    </row>
    <row r="38" spans="1:26" ht="78.75" x14ac:dyDescent="0.25">
      <c r="A38" s="13" t="s">
        <v>49</v>
      </c>
      <c r="B38" s="12" t="s">
        <v>48</v>
      </c>
      <c r="C38" s="10" t="s">
        <v>47</v>
      </c>
      <c r="D38" s="10" t="s">
        <v>46</v>
      </c>
      <c r="E38" s="10" t="s">
        <v>45</v>
      </c>
      <c r="F38" s="10" t="s">
        <v>44</v>
      </c>
      <c r="G38" s="10" t="s">
        <v>43</v>
      </c>
      <c r="H38" s="10" t="s">
        <v>42</v>
      </c>
      <c r="I38" s="10" t="s">
        <v>41</v>
      </c>
      <c r="J38" s="10" t="s">
        <v>40</v>
      </c>
      <c r="K38" s="10" t="s">
        <v>39</v>
      </c>
      <c r="L38" s="11"/>
      <c r="M38" s="10" t="s">
        <v>38</v>
      </c>
      <c r="N38" s="10" t="s">
        <v>37</v>
      </c>
      <c r="O38" s="10" t="s">
        <v>36</v>
      </c>
      <c r="P38" s="10" t="s">
        <v>35</v>
      </c>
      <c r="Q38" s="11"/>
      <c r="R38" s="10" t="s">
        <v>34</v>
      </c>
      <c r="S38" s="10" t="s">
        <v>33</v>
      </c>
      <c r="T38" s="10" t="s">
        <v>32</v>
      </c>
      <c r="U38" s="10" t="s">
        <v>31</v>
      </c>
      <c r="V38" s="11"/>
      <c r="W38" s="10" t="s">
        <v>30</v>
      </c>
      <c r="X38" s="10" t="s">
        <v>29</v>
      </c>
      <c r="Y38" s="10" t="s">
        <v>28</v>
      </c>
      <c r="Z38" s="10" t="s">
        <v>27</v>
      </c>
    </row>
    <row r="39" spans="1:26" s="4" customFormat="1" x14ac:dyDescent="0.25">
      <c r="A39" s="4" t="s">
        <v>24</v>
      </c>
      <c r="B39" s="9">
        <v>2208</v>
      </c>
      <c r="C39" s="8">
        <v>43866013.319769718</v>
      </c>
      <c r="D39" s="8">
        <v>40016944.90533606</v>
      </c>
      <c r="E39" s="8">
        <v>39171945.3388955</v>
      </c>
      <c r="F39" s="8">
        <v>37077429.95477014</v>
      </c>
      <c r="G39" s="8">
        <v>35101007.744601913</v>
      </c>
      <c r="H39" s="7">
        <f>($C$39/D39-1)+1</f>
        <v>1.0961859638095561</v>
      </c>
      <c r="I39" s="7">
        <f>($C$39/E39-1)+1</f>
        <v>1.1198323938283778</v>
      </c>
      <c r="J39" s="7">
        <f>($C$39/F39-1)+1</f>
        <v>1.1830920690371691</v>
      </c>
      <c r="K39" s="7">
        <f>($C$39/G39-1)+1</f>
        <v>1.2497080892646379</v>
      </c>
      <c r="L39" s="5"/>
      <c r="M39" s="6">
        <f>D39*(H39)</f>
        <v>43866013.319769718</v>
      </c>
      <c r="N39" s="6">
        <f>E39*(I39)</f>
        <v>43866013.319769718</v>
      </c>
      <c r="O39" s="6">
        <f>F39*(J39)</f>
        <v>43866013.319769718</v>
      </c>
      <c r="P39" s="6">
        <f>G39*(K39)</f>
        <v>43866013.319769718</v>
      </c>
      <c r="Q39" s="6"/>
      <c r="R39" s="6">
        <f>M39-$C39</f>
        <v>0</v>
      </c>
      <c r="S39" s="6">
        <f>N39-$C39</f>
        <v>0</v>
      </c>
      <c r="T39" s="6">
        <f>O39-$C39</f>
        <v>0</v>
      </c>
      <c r="U39" s="6">
        <f>P39-$C39</f>
        <v>0</v>
      </c>
      <c r="V39" s="6"/>
      <c r="W39" s="5">
        <f>M39/$C39-1</f>
        <v>0</v>
      </c>
      <c r="X39" s="5">
        <f>N39/$C39-1</f>
        <v>0</v>
      </c>
      <c r="Y39" s="5">
        <f>O39/$C39-1</f>
        <v>0</v>
      </c>
      <c r="Z39" s="5">
        <f>P39/$C39-1</f>
        <v>0</v>
      </c>
    </row>
    <row r="42" spans="1:26" s="4" customFormat="1" x14ac:dyDescent="0.25">
      <c r="A42" s="4" t="s">
        <v>50</v>
      </c>
      <c r="B42" s="9"/>
      <c r="C42" s="8"/>
      <c r="D42" s="8"/>
      <c r="E42" s="8"/>
      <c r="F42" s="8"/>
      <c r="G42" s="8"/>
    </row>
    <row r="43" spans="1:26" ht="78.75" x14ac:dyDescent="0.25">
      <c r="A43" s="13" t="s">
        <v>49</v>
      </c>
      <c r="B43" s="12" t="s">
        <v>48</v>
      </c>
      <c r="C43" s="10" t="s">
        <v>47</v>
      </c>
      <c r="D43" s="10" t="s">
        <v>46</v>
      </c>
      <c r="E43" s="10" t="s">
        <v>45</v>
      </c>
      <c r="F43" s="10" t="s">
        <v>44</v>
      </c>
      <c r="G43" s="10" t="s">
        <v>43</v>
      </c>
      <c r="H43" s="10" t="s">
        <v>42</v>
      </c>
      <c r="I43" s="10" t="s">
        <v>41</v>
      </c>
      <c r="J43" s="10" t="s">
        <v>40</v>
      </c>
      <c r="K43" s="10" t="s">
        <v>39</v>
      </c>
      <c r="L43" s="11"/>
      <c r="M43" s="10" t="s">
        <v>38</v>
      </c>
      <c r="N43" s="10" t="s">
        <v>37</v>
      </c>
      <c r="O43" s="10" t="s">
        <v>36</v>
      </c>
      <c r="P43" s="10" t="s">
        <v>35</v>
      </c>
      <c r="Q43" s="11"/>
      <c r="R43" s="10" t="s">
        <v>34</v>
      </c>
      <c r="S43" s="10" t="s">
        <v>33</v>
      </c>
      <c r="T43" s="10" t="s">
        <v>32</v>
      </c>
      <c r="U43" s="10" t="s">
        <v>31</v>
      </c>
      <c r="V43" s="11"/>
      <c r="W43" s="10" t="s">
        <v>30</v>
      </c>
      <c r="X43" s="10" t="s">
        <v>29</v>
      </c>
      <c r="Y43" s="10" t="s">
        <v>28</v>
      </c>
      <c r="Z43" s="10" t="s">
        <v>27</v>
      </c>
    </row>
    <row r="44" spans="1:26" s="4" customFormat="1" x14ac:dyDescent="0.25">
      <c r="A44" s="4" t="s">
        <v>25</v>
      </c>
      <c r="B44" s="9">
        <v>1537</v>
      </c>
      <c r="C44" s="8">
        <v>18203049.055747651</v>
      </c>
      <c r="D44" s="8">
        <v>16126163.210780976</v>
      </c>
      <c r="E44" s="8">
        <v>16175781.293287762</v>
      </c>
      <c r="F44" s="8">
        <v>16253106.749553991</v>
      </c>
      <c r="G44" s="8">
        <v>16188905.983268254</v>
      </c>
      <c r="H44" s="7">
        <f>($C$44/D44-1)+1</f>
        <v>1.1287898316431644</v>
      </c>
      <c r="I44" s="7">
        <f>($C$44/E44-1)+1</f>
        <v>1.1253273474525225</v>
      </c>
      <c r="J44" s="7">
        <f>($C$44/F44-1)+1</f>
        <v>1.1199735125253618</v>
      </c>
      <c r="K44" s="7">
        <f>($C$44/G44-1)+1</f>
        <v>1.1244150206666885</v>
      </c>
      <c r="L44" s="5"/>
      <c r="M44" s="6">
        <f>D44*(H44)</f>
        <v>18203049.055747651</v>
      </c>
      <c r="N44" s="6">
        <f>E44*(I44)</f>
        <v>18203049.055747651</v>
      </c>
      <c r="O44" s="6">
        <f>F44*(J44)</f>
        <v>18203049.055747651</v>
      </c>
      <c r="P44" s="6">
        <f>G44*(K44)</f>
        <v>18203049.055747651</v>
      </c>
      <c r="Q44" s="6"/>
      <c r="R44" s="6">
        <f>M44-$C44</f>
        <v>0</v>
      </c>
      <c r="S44" s="6">
        <f>N44-$C44</f>
        <v>0</v>
      </c>
      <c r="T44" s="6">
        <f>O44-$C44</f>
        <v>0</v>
      </c>
      <c r="U44" s="6">
        <f>P44-$C44</f>
        <v>0</v>
      </c>
      <c r="V44" s="6"/>
      <c r="W44" s="5">
        <f>M44/$C44-1</f>
        <v>0</v>
      </c>
      <c r="X44" s="5">
        <f>N44/$C44-1</f>
        <v>0</v>
      </c>
      <c r="Y44" s="5">
        <f>O44/$C44-1</f>
        <v>0</v>
      </c>
      <c r="Z44" s="5">
        <f>P44/$C44-1</f>
        <v>0</v>
      </c>
    </row>
  </sheetData>
  <mergeCells count="4">
    <mergeCell ref="H3:K3"/>
    <mergeCell ref="M3:P3"/>
    <mergeCell ref="R3:U3"/>
    <mergeCell ref="W3:Z3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C5A1-AAC3-4EC6-8D0E-40A935372FEC}">
  <sheetPr>
    <pageSetUpPr fitToPage="1"/>
  </sheetPr>
  <dimension ref="A1:E47"/>
  <sheetViews>
    <sheetView tabSelected="1" workbookViewId="0">
      <selection activeCell="A3" sqref="A3"/>
    </sheetView>
  </sheetViews>
  <sheetFormatPr defaultColWidth="9.21875" defaultRowHeight="15.75" x14ac:dyDescent="0.25"/>
  <cols>
    <col min="1" max="1" width="41.33203125" style="1" customWidth="1"/>
    <col min="2" max="2" width="11.33203125" style="3" bestFit="1" customWidth="1"/>
    <col min="3" max="3" width="15" style="2" bestFit="1" customWidth="1"/>
    <col min="4" max="4" width="12.109375" style="2" bestFit="1" customWidth="1"/>
    <col min="5" max="5" width="16" style="1" bestFit="1" customWidth="1"/>
    <col min="6" max="16384" width="9.21875" style="1"/>
  </cols>
  <sheetData>
    <row r="1" spans="1:5" x14ac:dyDescent="0.25">
      <c r="A1" s="35" t="s">
        <v>78</v>
      </c>
    </row>
    <row r="2" spans="1:5" x14ac:dyDescent="0.25">
      <c r="A2" s="35" t="s">
        <v>79</v>
      </c>
    </row>
    <row r="3" spans="1:5" x14ac:dyDescent="0.25">
      <c r="B3" s="31"/>
      <c r="D3" s="32"/>
    </row>
    <row r="4" spans="1:5" x14ac:dyDescent="0.25">
      <c r="A4" s="4" t="s">
        <v>80</v>
      </c>
      <c r="B4" s="31"/>
      <c r="E4" s="30"/>
    </row>
    <row r="5" spans="1:5" ht="31.5" x14ac:dyDescent="0.25">
      <c r="A5" s="13" t="s">
        <v>49</v>
      </c>
      <c r="B5" s="12" t="s">
        <v>83</v>
      </c>
      <c r="C5" s="10" t="s">
        <v>84</v>
      </c>
      <c r="D5" s="10" t="s">
        <v>85</v>
      </c>
      <c r="E5" s="10" t="s">
        <v>87</v>
      </c>
    </row>
    <row r="6" spans="1:5" x14ac:dyDescent="0.25">
      <c r="A6" s="13" t="s">
        <v>3</v>
      </c>
      <c r="B6" s="12">
        <v>4608</v>
      </c>
      <c r="C6" s="24">
        <v>45358978.392584853</v>
      </c>
      <c r="D6" s="24">
        <v>39425400.227999844</v>
      </c>
      <c r="E6" s="21">
        <f>D6*+$D$32</f>
        <v>45268025.124654941</v>
      </c>
    </row>
    <row r="7" spans="1:5" x14ac:dyDescent="0.25">
      <c r="A7" s="13" t="s">
        <v>15</v>
      </c>
      <c r="B7" s="12">
        <v>852</v>
      </c>
      <c r="C7" s="24">
        <v>6475810.057848637</v>
      </c>
      <c r="D7" s="24">
        <v>5615680.0557109881</v>
      </c>
      <c r="E7" s="21">
        <f t="shared" ref="E7:E29" si="0">D7*+$D$32</f>
        <v>6447892.5866022967</v>
      </c>
    </row>
    <row r="8" spans="1:5" x14ac:dyDescent="0.25">
      <c r="A8" s="13" t="s">
        <v>19</v>
      </c>
      <c r="B8" s="12">
        <v>2464</v>
      </c>
      <c r="C8" s="24">
        <v>20652829.984165497</v>
      </c>
      <c r="D8" s="24">
        <v>17973880.822795987</v>
      </c>
      <c r="E8" s="21">
        <f t="shared" si="0"/>
        <v>20637509.929348424</v>
      </c>
    </row>
    <row r="9" spans="1:5" x14ac:dyDescent="0.25">
      <c r="A9" s="13" t="s">
        <v>22</v>
      </c>
      <c r="B9" s="12">
        <v>528</v>
      </c>
      <c r="C9" s="24">
        <v>2786017.1577405832</v>
      </c>
      <c r="D9" s="24">
        <v>2401423.8713520011</v>
      </c>
      <c r="E9" s="21">
        <f t="shared" si="0"/>
        <v>2757301.5242621307</v>
      </c>
    </row>
    <row r="10" spans="1:5" x14ac:dyDescent="0.25">
      <c r="A10" s="13" t="s">
        <v>5</v>
      </c>
      <c r="B10" s="12">
        <v>381</v>
      </c>
      <c r="C10" s="24">
        <v>3686406.9927832042</v>
      </c>
      <c r="D10" s="24">
        <v>3206078.6952139991</v>
      </c>
      <c r="E10" s="21">
        <f t="shared" si="0"/>
        <v>3681201.7148146839</v>
      </c>
    </row>
    <row r="11" spans="1:5" x14ac:dyDescent="0.25">
      <c r="A11" s="13" t="s">
        <v>14</v>
      </c>
      <c r="B11" s="12">
        <v>6752</v>
      </c>
      <c r="C11" s="24">
        <v>89586073.540123969</v>
      </c>
      <c r="D11" s="24">
        <v>78629009.789862439</v>
      </c>
      <c r="E11" s="21">
        <f t="shared" si="0"/>
        <v>90281391.440799311</v>
      </c>
    </row>
    <row r="12" spans="1:5" x14ac:dyDescent="0.25">
      <c r="A12" s="13" t="s">
        <v>18</v>
      </c>
      <c r="B12" s="12">
        <v>162</v>
      </c>
      <c r="C12" s="24">
        <v>1472712.2505289305</v>
      </c>
      <c r="D12" s="24">
        <v>1274670.4106400001</v>
      </c>
      <c r="E12" s="21">
        <f t="shared" si="0"/>
        <v>1463569.4714780864</v>
      </c>
    </row>
    <row r="13" spans="1:5" x14ac:dyDescent="0.25">
      <c r="A13" s="13" t="s">
        <v>4</v>
      </c>
      <c r="B13" s="12">
        <v>1914</v>
      </c>
      <c r="C13" s="24">
        <v>14976435.516573654</v>
      </c>
      <c r="D13" s="24">
        <v>12966791.287811974</v>
      </c>
      <c r="E13" s="21">
        <f t="shared" si="0"/>
        <v>14888397.591610407</v>
      </c>
    </row>
    <row r="14" spans="1:5" x14ac:dyDescent="0.25">
      <c r="A14" s="13" t="s">
        <v>6</v>
      </c>
      <c r="B14" s="12">
        <v>1320</v>
      </c>
      <c r="C14" s="24">
        <v>10485824.733989561</v>
      </c>
      <c r="D14" s="24">
        <v>9076753.5099720005</v>
      </c>
      <c r="E14" s="21">
        <f t="shared" si="0"/>
        <v>10421877.864613319</v>
      </c>
    </row>
    <row r="15" spans="1:5" x14ac:dyDescent="0.25">
      <c r="A15" s="13" t="s">
        <v>12</v>
      </c>
      <c r="B15" s="12">
        <v>1605</v>
      </c>
      <c r="C15" s="24">
        <v>12446957.582252523</v>
      </c>
      <c r="D15" s="24">
        <v>10756403.53926607</v>
      </c>
      <c r="E15" s="21">
        <f t="shared" si="0"/>
        <v>12350442.680366587</v>
      </c>
    </row>
    <row r="16" spans="1:5" x14ac:dyDescent="0.25">
      <c r="A16" s="13" t="s">
        <v>21</v>
      </c>
      <c r="B16" s="12">
        <v>1373</v>
      </c>
      <c r="C16" s="24">
        <v>11576475.784426866</v>
      </c>
      <c r="D16" s="24">
        <v>10021533.684500011</v>
      </c>
      <c r="E16" s="21">
        <f t="shared" si="0"/>
        <v>11506669.202950472</v>
      </c>
    </row>
    <row r="17" spans="1:5" x14ac:dyDescent="0.25">
      <c r="A17" s="13" t="s">
        <v>8</v>
      </c>
      <c r="B17" s="12">
        <v>1506</v>
      </c>
      <c r="C17" s="24">
        <v>10622454.438312607</v>
      </c>
      <c r="D17" s="24">
        <v>9215324.3716100287</v>
      </c>
      <c r="E17" s="21">
        <f t="shared" si="0"/>
        <v>10580984.156747302</v>
      </c>
    </row>
    <row r="18" spans="1:5" x14ac:dyDescent="0.25">
      <c r="A18" s="13" t="s">
        <v>1</v>
      </c>
      <c r="B18" s="12">
        <v>2663</v>
      </c>
      <c r="C18" s="24">
        <v>21017946.508746643</v>
      </c>
      <c r="D18" s="24">
        <v>18101785.103775956</v>
      </c>
      <c r="E18" s="21">
        <f t="shared" si="0"/>
        <v>20784368.912934344</v>
      </c>
    </row>
    <row r="19" spans="1:5" x14ac:dyDescent="0.25">
      <c r="A19" s="13" t="s">
        <v>10</v>
      </c>
      <c r="B19" s="12">
        <v>4383</v>
      </c>
      <c r="C19" s="24">
        <v>48559496.540261589</v>
      </c>
      <c r="D19" s="24">
        <v>42514959.295289956</v>
      </c>
      <c r="E19" s="21">
        <f t="shared" si="0"/>
        <v>48815439.65116284</v>
      </c>
    </row>
    <row r="20" spans="1:5" x14ac:dyDescent="0.25">
      <c r="A20" s="13" t="s">
        <v>13</v>
      </c>
      <c r="B20" s="12">
        <v>1936</v>
      </c>
      <c r="C20" s="24">
        <v>19060925.806874644</v>
      </c>
      <c r="D20" s="24">
        <v>16479343.529599976</v>
      </c>
      <c r="E20" s="21">
        <f t="shared" si="0"/>
        <v>18921490.526961166</v>
      </c>
    </row>
    <row r="21" spans="1:5" x14ac:dyDescent="0.25">
      <c r="A21" s="13" t="s">
        <v>7</v>
      </c>
      <c r="B21" s="12">
        <v>2125</v>
      </c>
      <c r="C21" s="24">
        <v>18225936.223063614</v>
      </c>
      <c r="D21" s="24">
        <v>15811008.246605005</v>
      </c>
      <c r="E21" s="21">
        <f t="shared" si="0"/>
        <v>18154111.674562775</v>
      </c>
    </row>
    <row r="22" spans="1:5" x14ac:dyDescent="0.25">
      <c r="A22" s="13" t="s">
        <v>0</v>
      </c>
      <c r="B22" s="12">
        <v>2068</v>
      </c>
      <c r="C22" s="24">
        <v>20741286.406254385</v>
      </c>
      <c r="D22" s="24">
        <v>17907120.70037704</v>
      </c>
      <c r="E22" s="21">
        <f t="shared" si="0"/>
        <v>20560856.3283321</v>
      </c>
    </row>
    <row r="23" spans="1:5" x14ac:dyDescent="0.25">
      <c r="A23" s="13" t="s">
        <v>20</v>
      </c>
      <c r="B23" s="12">
        <v>865</v>
      </c>
      <c r="C23" s="24">
        <v>6846468.52620799</v>
      </c>
      <c r="D23" s="24">
        <v>5905979.6651679985</v>
      </c>
      <c r="E23" s="21">
        <f t="shared" si="0"/>
        <v>6781212.9825546639</v>
      </c>
    </row>
    <row r="24" spans="1:5" x14ac:dyDescent="0.25">
      <c r="A24" s="13" t="s">
        <v>16</v>
      </c>
      <c r="B24" s="12">
        <v>827</v>
      </c>
      <c r="C24" s="24">
        <v>6147654.4674461819</v>
      </c>
      <c r="D24" s="24">
        <v>5351879.6432980066</v>
      </c>
      <c r="E24" s="21">
        <f t="shared" si="0"/>
        <v>6144998.4212179156</v>
      </c>
    </row>
    <row r="25" spans="1:5" x14ac:dyDescent="0.25">
      <c r="A25" s="13" t="s">
        <v>9</v>
      </c>
      <c r="B25" s="12">
        <v>2823</v>
      </c>
      <c r="C25" s="24">
        <v>27544739.781331662</v>
      </c>
      <c r="D25" s="24">
        <v>23816377.958676971</v>
      </c>
      <c r="E25" s="21">
        <f t="shared" si="0"/>
        <v>27345832.625079818</v>
      </c>
    </row>
    <row r="26" spans="1:5" x14ac:dyDescent="0.25">
      <c r="A26" s="13" t="s">
        <v>23</v>
      </c>
      <c r="B26" s="12">
        <v>136</v>
      </c>
      <c r="C26" s="24">
        <v>610192.43427268625</v>
      </c>
      <c r="D26" s="24">
        <v>529958.8133950003</v>
      </c>
      <c r="E26" s="21">
        <f t="shared" si="0"/>
        <v>608495.76012063934</v>
      </c>
    </row>
    <row r="27" spans="1:5" x14ac:dyDescent="0.25">
      <c r="A27" s="13" t="s">
        <v>11</v>
      </c>
      <c r="B27" s="12">
        <v>1946</v>
      </c>
      <c r="C27" s="24">
        <v>15755636.239507064</v>
      </c>
      <c r="D27" s="24">
        <v>13545001.193592107</v>
      </c>
      <c r="E27" s="21">
        <f t="shared" si="0"/>
        <v>15552294.987472236</v>
      </c>
    </row>
    <row r="28" spans="1:5" x14ac:dyDescent="0.25">
      <c r="A28" s="13" t="s">
        <v>17</v>
      </c>
      <c r="B28" s="12">
        <v>357</v>
      </c>
      <c r="C28" s="24">
        <v>3356624.1035882812</v>
      </c>
      <c r="D28" s="24">
        <v>2873108.2214009999</v>
      </c>
      <c r="E28" s="21">
        <f t="shared" si="0"/>
        <v>3298886.8698881292</v>
      </c>
    </row>
    <row r="29" spans="1:5" x14ac:dyDescent="0.25">
      <c r="A29" s="13" t="s">
        <v>2</v>
      </c>
      <c r="B29" s="12">
        <v>13013</v>
      </c>
      <c r="C29" s="24">
        <v>202665117.07990324</v>
      </c>
      <c r="D29" s="24">
        <v>177152703.74627471</v>
      </c>
      <c r="E29" s="21">
        <f t="shared" si="0"/>
        <v>203405748.52025443</v>
      </c>
    </row>
    <row r="30" spans="1:5" s="26" customFormat="1" ht="16.5" x14ac:dyDescent="0.3">
      <c r="A30" s="29" t="s">
        <v>26</v>
      </c>
      <c r="B30" s="28">
        <f>SUM(B6:B29)</f>
        <v>56607</v>
      </c>
      <c r="C30" s="27">
        <f>SUM(C6:C29)</f>
        <v>620659000.54878902</v>
      </c>
      <c r="D30" s="27">
        <f>SUM(D6:D29)</f>
        <v>540552176.38418913</v>
      </c>
      <c r="E30" s="22">
        <f>D30*+D32</f>
        <v>620659000.54878902</v>
      </c>
    </row>
    <row r="32" spans="1:5" x14ac:dyDescent="0.25">
      <c r="C32" s="33" t="s">
        <v>86</v>
      </c>
      <c r="D32" s="34">
        <f>($C$30/D30-1)+1</f>
        <v>1.1481944346250588</v>
      </c>
    </row>
    <row r="37" spans="1:5" s="4" customFormat="1" x14ac:dyDescent="0.25">
      <c r="A37" s="4" t="s">
        <v>81</v>
      </c>
      <c r="B37" s="9"/>
      <c r="C37" s="8"/>
      <c r="D37" s="8"/>
    </row>
    <row r="38" spans="1:5" ht="63" x14ac:dyDescent="0.25">
      <c r="A38" s="13" t="s">
        <v>49</v>
      </c>
      <c r="B38" s="12" t="s">
        <v>48</v>
      </c>
      <c r="C38" s="10" t="s">
        <v>77</v>
      </c>
      <c r="D38" s="10" t="s">
        <v>76</v>
      </c>
      <c r="E38" s="10" t="s">
        <v>75</v>
      </c>
    </row>
    <row r="39" spans="1:5" s="4" customFormat="1" x14ac:dyDescent="0.25">
      <c r="A39" s="4" t="s">
        <v>24</v>
      </c>
      <c r="B39" s="9">
        <v>2425</v>
      </c>
      <c r="C39" s="8">
        <v>49341651.596890643</v>
      </c>
      <c r="D39" s="8">
        <v>44258844.058154099</v>
      </c>
      <c r="E39" s="6">
        <f>D39*(D41)</f>
        <v>49341651.596890643</v>
      </c>
    </row>
    <row r="40" spans="1:5" s="4" customFormat="1" x14ac:dyDescent="0.25">
      <c r="B40" s="9"/>
      <c r="C40" s="8"/>
      <c r="D40" s="8"/>
      <c r="E40" s="6"/>
    </row>
    <row r="41" spans="1:5" x14ac:dyDescent="0.25">
      <c r="C41" s="33" t="s">
        <v>86</v>
      </c>
      <c r="D41" s="34">
        <f>($C$39/D39-1)+1</f>
        <v>1.1148427539602699</v>
      </c>
    </row>
    <row r="43" spans="1:5" s="4" customFormat="1" x14ac:dyDescent="0.25">
      <c r="A43" s="4" t="s">
        <v>82</v>
      </c>
      <c r="B43" s="9"/>
      <c r="C43" s="8"/>
      <c r="D43" s="8"/>
    </row>
    <row r="44" spans="1:5" ht="63" x14ac:dyDescent="0.25">
      <c r="A44" s="13" t="s">
        <v>49</v>
      </c>
      <c r="B44" s="12" t="s">
        <v>48</v>
      </c>
      <c r="C44" s="10" t="s">
        <v>77</v>
      </c>
      <c r="D44" s="10" t="s">
        <v>76</v>
      </c>
      <c r="E44" s="10" t="s">
        <v>75</v>
      </c>
    </row>
    <row r="45" spans="1:5" s="4" customFormat="1" x14ac:dyDescent="0.25">
      <c r="A45" s="4" t="s">
        <v>25</v>
      </c>
      <c r="B45" s="9">
        <v>1614</v>
      </c>
      <c r="C45" s="8">
        <v>19728331.378529336</v>
      </c>
      <c r="D45" s="8">
        <v>17589323.817839969</v>
      </c>
      <c r="E45" s="6">
        <f>D45*(D47)</f>
        <v>19728331.378529336</v>
      </c>
    </row>
    <row r="46" spans="1:5" s="4" customFormat="1" x14ac:dyDescent="0.25">
      <c r="B46" s="9"/>
      <c r="C46" s="8"/>
      <c r="D46" s="8"/>
      <c r="E46" s="6"/>
    </row>
    <row r="47" spans="1:5" x14ac:dyDescent="0.25">
      <c r="C47" s="33" t="s">
        <v>86</v>
      </c>
      <c r="D47" s="34">
        <f>($C$45/D45-1)+1</f>
        <v>1.1216082882344731</v>
      </c>
    </row>
  </sheetData>
  <pageMargins left="0.7" right="0.7" top="0.75" bottom="0.75" header="0.3" footer="0.3"/>
  <pageSetup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SUMMARY</vt:lpstr>
      <vt:lpstr>2022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Valentin, Belle</dc:creator>
  <cp:lastModifiedBy>Cecil, Roberta C.</cp:lastModifiedBy>
  <cp:lastPrinted>2021-11-23T19:44:55Z</cp:lastPrinted>
  <dcterms:created xsi:type="dcterms:W3CDTF">2021-11-10T16:13:37Z</dcterms:created>
  <dcterms:modified xsi:type="dcterms:W3CDTF">2021-12-23T20:17:52Z</dcterms:modified>
</cp:coreProperties>
</file>