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medeloitte.sharepoint.com/sites/CTDDSTransformation/Shared Documents/General/4. Plan Phase/Phase 2 Templates/Final Template docs/"/>
    </mc:Choice>
  </mc:AlternateContent>
  <xr:revisionPtr revIDLastSave="121" documentId="13_ncr:1_{4007A681-2818-4A8E-BCBF-13E61092B8A7}" xr6:coauthVersionLast="47" xr6:coauthVersionMax="47" xr10:uidLastSave="{4E358438-9010-4E80-B1D7-4447C46ACBEB}"/>
  <bookViews>
    <workbookView xWindow="-8565" yWindow="-16320" windowWidth="29040" windowHeight="15840" xr2:uid="{8547D707-0363-4BDC-8F36-C6BEC28BAD88}"/>
  </bookViews>
  <sheets>
    <sheet name="Budget Sheet Instructions" sheetId="10" r:id="rId1"/>
    <sheet name="Summary Instructions" sheetId="12" r:id="rId2"/>
    <sheet name="Summary" sheetId="3" r:id="rId3"/>
    <sheet name="Res Transition Plan" sheetId="2" r:id="rId4"/>
    <sheet name="Res Transition Instructions" sheetId="13" r:id="rId5"/>
    <sheet name="Day Transition Instructions" sheetId="14" r:id="rId6"/>
    <sheet name="Day Transition Plan" sheetId="5" r:id="rId7"/>
    <sheet name="One Time Requests" sheetId="8" r:id="rId8"/>
    <sheet name="Transition Program Costs" sheetId="9" r:id="rId9"/>
    <sheet name="qualifiedProviders" sheetId="15" state="hidden" r:id="rId10"/>
    <sheet name="Data Validation" sheetId="11" state="hidden" r:id="rId11"/>
    <sheet name="dropDowns" sheetId="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I3" i="5" s="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I81" i="5" s="1"/>
  <c r="G82" i="5"/>
  <c r="G83" i="5"/>
  <c r="G84" i="5"/>
  <c r="G85" i="5"/>
  <c r="I85" i="5" s="1"/>
  <c r="G86" i="5"/>
  <c r="G87" i="5"/>
  <c r="G88" i="5"/>
  <c r="G89" i="5"/>
  <c r="G90" i="5"/>
  <c r="G91" i="5"/>
  <c r="G92" i="5"/>
  <c r="G93" i="5"/>
  <c r="I93" i="5" s="1"/>
  <c r="G94" i="5"/>
  <c r="G95" i="5"/>
  <c r="G96" i="5"/>
  <c r="I96" i="5" s="1"/>
  <c r="G97" i="5"/>
  <c r="G98" i="5"/>
  <c r="G99" i="5"/>
  <c r="G100"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2" i="5"/>
  <c r="I83" i="5"/>
  <c r="I84" i="5"/>
  <c r="I86" i="5"/>
  <c r="I87" i="5"/>
  <c r="I88" i="5"/>
  <c r="I89" i="5"/>
  <c r="I90" i="5"/>
  <c r="I91" i="5"/>
  <c r="I92" i="5"/>
  <c r="I94" i="5"/>
  <c r="I95" i="5"/>
  <c r="I97" i="5"/>
  <c r="I98" i="5"/>
  <c r="I99" i="5"/>
  <c r="I100" i="5"/>
  <c r="P4" i="5"/>
  <c r="P3"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Q9" i="5" l="1"/>
  <c r="Q17" i="5"/>
  <c r="Q25" i="5"/>
  <c r="Q33" i="5"/>
  <c r="Q41" i="5"/>
  <c r="Q57" i="5"/>
  <c r="Q65" i="5"/>
  <c r="Q73" i="5"/>
  <c r="Q81" i="5"/>
  <c r="Q87" i="5"/>
  <c r="Q89" i="5"/>
  <c r="Q97" i="5"/>
  <c r="Q98" i="5"/>
  <c r="Q49" i="5"/>
  <c r="Q95" i="5"/>
  <c r="Q10" i="5"/>
  <c r="Q18" i="5"/>
  <c r="Q26" i="5"/>
  <c r="Q34" i="5"/>
  <c r="Q42" i="5"/>
  <c r="Q50" i="5"/>
  <c r="Q58" i="5"/>
  <c r="Q66" i="5"/>
  <c r="Q74" i="5"/>
  <c r="Q90" i="5"/>
  <c r="Q48" i="5"/>
  <c r="Q51" i="5"/>
  <c r="Q56" i="5"/>
  <c r="Q59" i="5"/>
  <c r="Q64" i="5"/>
  <c r="Q67" i="5"/>
  <c r="Q72" i="5"/>
  <c r="Q80" i="5"/>
  <c r="Q88" i="5"/>
  <c r="Q96" i="5"/>
  <c r="Q44" i="5"/>
  <c r="Q86" i="5"/>
  <c r="D13" i="3"/>
  <c r="D12" i="3"/>
  <c r="D9" i="3"/>
  <c r="D8" i="3"/>
  <c r="C34" i="3"/>
  <c r="C27" i="3"/>
  <c r="Q5" i="5"/>
  <c r="Q6" i="5"/>
  <c r="Q7" i="5"/>
  <c r="Q8" i="5"/>
  <c r="Q11" i="5"/>
  <c r="Q12" i="5"/>
  <c r="Q13" i="5"/>
  <c r="Q14" i="5"/>
  <c r="Q15" i="5"/>
  <c r="Q16" i="5"/>
  <c r="Q19" i="5"/>
  <c r="Q20" i="5"/>
  <c r="Q21" i="5"/>
  <c r="Q22" i="5"/>
  <c r="Q23" i="5"/>
  <c r="Q24" i="5"/>
  <c r="Q27" i="5"/>
  <c r="Q28" i="5"/>
  <c r="Q29" i="5"/>
  <c r="Q30" i="5"/>
  <c r="Q31" i="5"/>
  <c r="Q32" i="5"/>
  <c r="Q35" i="5"/>
  <c r="Q36" i="5"/>
  <c r="Q37" i="5"/>
  <c r="Q38" i="5"/>
  <c r="Q39" i="5"/>
  <c r="Q40" i="5"/>
  <c r="Q43" i="5"/>
  <c r="Q45" i="5"/>
  <c r="Q46" i="5"/>
  <c r="Q47" i="5"/>
  <c r="Q52" i="5"/>
  <c r="Q53" i="5"/>
  <c r="Q54" i="5"/>
  <c r="Q55" i="5"/>
  <c r="Q60" i="5"/>
  <c r="Q61" i="5"/>
  <c r="Q62" i="5"/>
  <c r="Q63" i="5"/>
  <c r="Q68" i="5"/>
  <c r="Q69" i="5"/>
  <c r="Q71" i="5"/>
  <c r="Q75" i="5"/>
  <c r="Q76" i="5"/>
  <c r="Q77" i="5"/>
  <c r="Q78" i="5"/>
  <c r="Q79" i="5"/>
  <c r="Q82" i="5"/>
  <c r="Q83" i="5"/>
  <c r="Q84" i="5"/>
  <c r="Q85" i="5"/>
  <c r="Q92" i="5"/>
  <c r="Q93" i="5"/>
  <c r="Q94" i="5"/>
  <c r="Q100" i="5"/>
  <c r="M3" i="5"/>
  <c r="C3" i="3"/>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3"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6" i="2"/>
  <c r="K77" i="2"/>
  <c r="K78" i="2"/>
  <c r="K79" i="2"/>
  <c r="K80" i="2"/>
  <c r="K81" i="2"/>
  <c r="K82" i="2"/>
  <c r="K83" i="2"/>
  <c r="K84" i="2"/>
  <c r="K85" i="2"/>
  <c r="K86" i="2"/>
  <c r="K87" i="2"/>
  <c r="K88" i="2"/>
  <c r="K89" i="2"/>
  <c r="K90" i="2"/>
  <c r="K91" i="2"/>
  <c r="K92" i="2"/>
  <c r="K93" i="2"/>
  <c r="K94" i="2"/>
  <c r="K95" i="2"/>
  <c r="K96" i="2"/>
  <c r="K97" i="2"/>
  <c r="K98" i="2"/>
  <c r="K99" i="2"/>
  <c r="K100" i="2"/>
  <c r="R4" i="5"/>
  <c r="R5"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3" i="5"/>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Q4" i="5"/>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3" i="2"/>
  <c r="C6" i="8"/>
  <c r="Q99" i="5" l="1"/>
  <c r="Q91" i="5"/>
  <c r="K75" i="2"/>
  <c r="Q3" i="5"/>
  <c r="K3" i="2"/>
  <c r="K4" i="2"/>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Q70" i="5" s="1"/>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C7" i="8" l="1"/>
  <c r="J5" i="3"/>
  <c r="F17" i="3"/>
  <c r="K93" i="9"/>
  <c r="I93" i="9"/>
  <c r="G93" i="9"/>
  <c r="E93" i="9"/>
  <c r="E95" i="9" s="1"/>
  <c r="E97" i="9" s="1"/>
  <c r="C93" i="9"/>
  <c r="C95" i="9" s="1"/>
  <c r="K86" i="9"/>
  <c r="I86" i="9"/>
  <c r="G86" i="9"/>
  <c r="G95" i="9" s="1"/>
  <c r="E86" i="9"/>
  <c r="C86" i="9"/>
  <c r="K77" i="9"/>
  <c r="I77" i="9"/>
  <c r="G77" i="9"/>
  <c r="E77" i="9"/>
  <c r="C77" i="9"/>
  <c r="K61" i="9"/>
  <c r="I61" i="9"/>
  <c r="G61" i="9"/>
  <c r="E61" i="9"/>
  <c r="C61" i="9"/>
  <c r="L50" i="9"/>
  <c r="K50" i="9"/>
  <c r="J50" i="9"/>
  <c r="I50" i="9"/>
  <c r="H50" i="9"/>
  <c r="G50" i="9"/>
  <c r="F50" i="9"/>
  <c r="E50" i="9"/>
  <c r="D50" i="9"/>
  <c r="C50" i="9"/>
  <c r="K30" i="9"/>
  <c r="I30" i="9"/>
  <c r="G30" i="9"/>
  <c r="E30" i="9"/>
  <c r="C30" i="9"/>
  <c r="C34" i="9" s="1"/>
  <c r="L18" i="9"/>
  <c r="K18" i="9"/>
  <c r="K34" i="9" s="1"/>
  <c r="J18" i="9"/>
  <c r="I18" i="9"/>
  <c r="I34" i="9" s="1"/>
  <c r="H18" i="9"/>
  <c r="G18" i="9"/>
  <c r="G34" i="9" s="1"/>
  <c r="F18" i="9"/>
  <c r="E18" i="9"/>
  <c r="E34" i="9" s="1"/>
  <c r="D18" i="9"/>
  <c r="C18" i="9"/>
  <c r="I95" i="9" l="1"/>
  <c r="I97" i="9" s="1"/>
  <c r="K95" i="9"/>
  <c r="K97" i="9" s="1"/>
  <c r="G97" i="9"/>
  <c r="C97" i="9"/>
  <c r="B100" i="9" l="1"/>
  <c r="C8" i="8" l="1"/>
  <c r="E13" i="3" l="1"/>
  <c r="E12" i="3"/>
  <c r="C13" i="3"/>
  <c r="C12" i="3"/>
  <c r="D14" i="3" l="1"/>
  <c r="C14" i="3"/>
  <c r="E14" i="3"/>
  <c r="F13" i="3"/>
  <c r="F12" i="3"/>
  <c r="F14" i="3" l="1"/>
  <c r="E9" i="3"/>
  <c r="E8" i="3"/>
  <c r="C9" i="3"/>
  <c r="C8" i="3"/>
  <c r="E10" i="3" l="1"/>
  <c r="E15" i="3" s="1"/>
  <c r="D10" i="3"/>
  <c r="D15" i="3" s="1"/>
  <c r="C10" i="3"/>
  <c r="C15" i="3" s="1"/>
  <c r="F9" i="3" l="1"/>
  <c r="F8" i="3" l="1"/>
  <c r="F10" i="3" s="1"/>
  <c r="F15" i="3" s="1"/>
  <c r="F18" i="3" s="1"/>
</calcChain>
</file>

<file path=xl/sharedStrings.xml><?xml version="1.0" encoding="utf-8"?>
<sst xmlns="http://schemas.openxmlformats.org/spreadsheetml/2006/main" count="727" uniqueCount="645">
  <si>
    <t>1.</t>
  </si>
  <si>
    <t>Provider Information</t>
  </si>
  <si>
    <t>a.</t>
  </si>
  <si>
    <t>Provider Name</t>
  </si>
  <si>
    <t>b.</t>
  </si>
  <si>
    <t>Provider PIN</t>
  </si>
  <si>
    <t>Individuals Transitioning From Service</t>
  </si>
  <si>
    <t>Additional Costs/
(Savings)</t>
  </si>
  <si>
    <t>2.</t>
  </si>
  <si>
    <t>Transition Plan Summary</t>
  </si>
  <si>
    <t>Residential</t>
  </si>
  <si>
    <t>CLA - Community Living Arrangement</t>
  </si>
  <si>
    <t>c.</t>
  </si>
  <si>
    <t>CRS - Continuous Residential Supports</t>
  </si>
  <si>
    <t>d.</t>
  </si>
  <si>
    <t>Residential Total</t>
  </si>
  <si>
    <t>e.</t>
  </si>
  <si>
    <t>Employment and Day</t>
  </si>
  <si>
    <t>f.</t>
  </si>
  <si>
    <t>g.</t>
  </si>
  <si>
    <t>h.</t>
  </si>
  <si>
    <t>Employment and Day Total</t>
  </si>
  <si>
    <t>i.</t>
  </si>
  <si>
    <t>Grand Total</t>
  </si>
  <si>
    <t>j.</t>
  </si>
  <si>
    <t>One Time Costs</t>
  </si>
  <si>
    <t>k.</t>
  </si>
  <si>
    <t>Net</t>
  </si>
  <si>
    <t>DDS Number</t>
  </si>
  <si>
    <t>Current Service</t>
  </si>
  <si>
    <t>Current Annual Funding</t>
  </si>
  <si>
    <t>Target Service</t>
  </si>
  <si>
    <t>Target Annual Funding</t>
  </si>
  <si>
    <t>Months Needed (Max 4)</t>
  </si>
  <si>
    <t>Provider Transition Incentive</t>
  </si>
  <si>
    <t>Estimated Transition Costs</t>
  </si>
  <si>
    <t>Anticipated Incentives</t>
  </si>
  <si>
    <t>Difference</t>
  </si>
  <si>
    <t>Optional</t>
  </si>
  <si>
    <t>Request for one time payment:
(Cannot be more than the difference in Estimated Transition Costs and Anticipated Incentives, cell C4)</t>
  </si>
  <si>
    <t>Justification for one time Payment Request:</t>
  </si>
  <si>
    <t>Request for one time Room and Board Supplement:</t>
  </si>
  <si>
    <t>Justification for Room and Board Supplement Request:</t>
  </si>
  <si>
    <t>Setting:</t>
  </si>
  <si>
    <t>Congregate Residential Setting</t>
  </si>
  <si>
    <t>Non-congregate Residential Setting</t>
  </si>
  <si>
    <t>Non-employment Day Setting</t>
  </si>
  <si>
    <t>Day Setting Working Towards Employment</t>
  </si>
  <si>
    <t>Employment Supports</t>
  </si>
  <si>
    <t>Salary &amp; Wages</t>
  </si>
  <si>
    <t>Amount</t>
  </si>
  <si>
    <t>FTE</t>
  </si>
  <si>
    <t>Administration</t>
  </si>
  <si>
    <t>Business</t>
  </si>
  <si>
    <t>Secretarial/Clerical</t>
  </si>
  <si>
    <t>Other (Specify)</t>
  </si>
  <si>
    <t>Total Salary &amp; Wages</t>
  </si>
  <si>
    <t>Non-Salary</t>
  </si>
  <si>
    <t>Accounting &amp; Auditing</t>
  </si>
  <si>
    <t>Office Supplies (including postage)</t>
  </si>
  <si>
    <t>Occupancy Costs (utilities, telephone, repairs, rent, taxes)</t>
  </si>
  <si>
    <t>Insurance</t>
  </si>
  <si>
    <t>Employee Mileage</t>
  </si>
  <si>
    <t>Lease Equipment &amp; Maintenance</t>
  </si>
  <si>
    <t>Total Non-Salary</t>
  </si>
  <si>
    <t>Employee Benefits</t>
  </si>
  <si>
    <t>Total Administrative and General</t>
  </si>
  <si>
    <t>Program Costs</t>
  </si>
  <si>
    <t>Salaries &amp; Wages</t>
  </si>
  <si>
    <t>Managers</t>
  </si>
  <si>
    <t>Supervisors</t>
  </si>
  <si>
    <t>Direct Care Staff</t>
  </si>
  <si>
    <t>Per Diem/Substitute Staff</t>
  </si>
  <si>
    <t>Nursing</t>
  </si>
  <si>
    <t>Clinical Staff</t>
  </si>
  <si>
    <t>Total Salaries &amp; Wages</t>
  </si>
  <si>
    <t>Program Costs (continued)</t>
  </si>
  <si>
    <t>Social Security (FICA)</t>
  </si>
  <si>
    <t>Unemployment</t>
  </si>
  <si>
    <t>Workers Compensation</t>
  </si>
  <si>
    <t>Insurance (Health, Dental, Disability, Life)</t>
  </si>
  <si>
    <t>Retirement</t>
  </si>
  <si>
    <t>Total Benefits</t>
  </si>
  <si>
    <t>Contract Personnel</t>
  </si>
  <si>
    <t>Occupational Therapy</t>
  </si>
  <si>
    <t>Physical therapy</t>
  </si>
  <si>
    <t>Nurse</t>
  </si>
  <si>
    <t>Speech</t>
  </si>
  <si>
    <t>Behaviorist</t>
  </si>
  <si>
    <t>Psychiatry</t>
  </si>
  <si>
    <t>Psychology</t>
  </si>
  <si>
    <t>Total Non-Salary Contract Personnel</t>
  </si>
  <si>
    <t>Supplies and Services</t>
  </si>
  <si>
    <t>General Supplies &amp; Services</t>
  </si>
  <si>
    <t>Employee Training, Fees and Supplies</t>
  </si>
  <si>
    <t>Client Med. &amp; Education &amp; Recreation</t>
  </si>
  <si>
    <t>Transportation</t>
  </si>
  <si>
    <t>Transportation (excluding Vehicle Interest)</t>
  </si>
  <si>
    <t>Vehicle Interest</t>
  </si>
  <si>
    <t>Total Cost for Program</t>
  </si>
  <si>
    <t>Total Cost For Program and Administrative</t>
  </si>
  <si>
    <t>Total Cost For All Settings</t>
  </si>
  <si>
    <t>FromResSvcs</t>
  </si>
  <si>
    <t>ToResSvcs</t>
  </si>
  <si>
    <t>CCH - Community Companion Home</t>
  </si>
  <si>
    <t>FromDaySvcs</t>
  </si>
  <si>
    <t>GSH - Group Supported Employment</t>
  </si>
  <si>
    <t>ToDaySvcs</t>
  </si>
  <si>
    <t>IDV - Individualized Day Vocational</t>
  </si>
  <si>
    <t>Transitional Supports</t>
  </si>
  <si>
    <t>Customized Employment</t>
  </si>
  <si>
    <t>STEP Transition Plan Budget Sheet Instructions</t>
  </si>
  <si>
    <t>Administrative Costs</t>
  </si>
  <si>
    <t>Strategic Objectives</t>
  </si>
  <si>
    <t>Restructuring of a residential setting to support new individuals with specialized or complex medical, behavioral or clinical needs and are in need of residential support (as defined by our residential wait list, an unmet residential need or the residential move better aligns to meet the needs of the individual).</t>
  </si>
  <si>
    <t>Restructuring a day program to provide new supports that now focus on employment-based services.</t>
  </si>
  <si>
    <t>Restructuring a day program to support new individuals with specialized or complex medical needs and are in need of a day support (as defined as an unmet day need).</t>
  </si>
  <si>
    <t xml:space="preserve">Ending a subminimum wage arrangement for individuals supported in the program to minimum wage arrangement. </t>
  </si>
  <si>
    <t>Does your plan meet this objective?</t>
  </si>
  <si>
    <t>Program Transformations</t>
  </si>
  <si>
    <t>How many programs does your plan aim to transform?</t>
  </si>
  <si>
    <t>Number of Programs</t>
  </si>
  <si>
    <t>Outcome Payment for approved Transition Plan:</t>
  </si>
  <si>
    <t>Rate For Target Day Setting</t>
  </si>
  <si>
    <t>NIEP Incentive</t>
  </si>
  <si>
    <t>STEP Incentive (res):</t>
  </si>
  <si>
    <t>STEP Incentive (day):</t>
  </si>
  <si>
    <t>Summary Tab Instructions</t>
  </si>
  <si>
    <t>Res Transition Plan Tab Instructions</t>
  </si>
  <si>
    <r>
      <t xml:space="preserve">Only complete this tab if your Transition Plan is for a residential transition (Form A-Residential Services). Each row will only include information for a single individual transitioning. Information for multiple individuals </t>
    </r>
    <r>
      <rPr>
        <u/>
        <sz val="11"/>
        <color theme="1"/>
        <rFont val="Calibri"/>
        <family val="2"/>
        <scheme val="minor"/>
      </rPr>
      <t>cannot</t>
    </r>
    <r>
      <rPr>
        <sz val="11"/>
        <color theme="1"/>
        <rFont val="Calibri"/>
        <family val="2"/>
        <scheme val="minor"/>
      </rPr>
      <t xml:space="preserve"> be entered into the same row (even if they are transitioning from the same setting). For inputting information:</t>
    </r>
  </si>
  <si>
    <t>These are the incentives calculated in the Residential spreadsheet:</t>
  </si>
  <si>
    <r>
      <t>·</t>
    </r>
    <r>
      <rPr>
        <sz val="7"/>
        <color theme="1"/>
        <rFont val="Times New Roman"/>
        <family val="1"/>
      </rPr>
      <t>      </t>
    </r>
    <r>
      <rPr>
        <b/>
        <sz val="7"/>
        <color theme="1"/>
        <rFont val="Times New Roman"/>
        <family val="1"/>
      </rPr>
      <t xml:space="preserve"> </t>
    </r>
    <r>
      <rPr>
        <b/>
        <sz val="11"/>
        <color theme="1"/>
        <rFont val="Calibri"/>
        <family val="2"/>
        <scheme val="minor"/>
      </rPr>
      <t xml:space="preserve">Column A: </t>
    </r>
    <r>
      <rPr>
        <sz val="11"/>
        <color theme="1"/>
        <rFont val="Calibri"/>
        <family val="2"/>
        <scheme val="minor"/>
      </rPr>
      <t xml:space="preserve"> Enter the DDS number for each transitioning individual. If individuals will be identified later, enter “estimate” and use averages to complete the row.</t>
    </r>
  </si>
  <si>
    <r>
      <t>·</t>
    </r>
    <r>
      <rPr>
        <sz val="7"/>
        <color theme="1"/>
        <rFont val="Times New Roman"/>
        <family val="1"/>
      </rPr>
      <t xml:space="preserve">       </t>
    </r>
    <r>
      <rPr>
        <b/>
        <sz val="11"/>
        <color theme="1"/>
        <rFont val="Calibri"/>
        <family val="2"/>
        <scheme val="minor"/>
      </rPr>
      <t>Columns B, D, and F:</t>
    </r>
    <r>
      <rPr>
        <sz val="11"/>
        <color theme="1"/>
        <rFont val="Calibri"/>
        <family val="2"/>
        <scheme val="minor"/>
      </rPr>
      <t xml:space="preserve"> use the drop-down options provided.</t>
    </r>
  </si>
  <si>
    <r>
      <t>·</t>
    </r>
    <r>
      <rPr>
        <sz val="7"/>
        <color theme="1"/>
        <rFont val="Times New Roman"/>
        <family val="1"/>
      </rPr>
      <t>      </t>
    </r>
    <r>
      <rPr>
        <b/>
        <sz val="7"/>
        <color theme="1"/>
        <rFont val="Times New Roman"/>
        <family val="1"/>
      </rPr>
      <t xml:space="preserve"> </t>
    </r>
    <r>
      <rPr>
        <b/>
        <sz val="11"/>
        <color theme="1"/>
        <rFont val="Calibri"/>
        <family val="2"/>
        <scheme val="minor"/>
      </rPr>
      <t>Column I:</t>
    </r>
    <r>
      <rPr>
        <sz val="11"/>
        <color theme="1"/>
        <rFont val="Calibri"/>
        <family val="2"/>
        <scheme val="minor"/>
      </rPr>
      <t xml:space="preserve"> manually enter the number of months you anticipate the vacancy will remain open, up to 6 months.</t>
    </r>
  </si>
  <si>
    <t>Day Transition Plan Tab Instructions</t>
  </si>
  <si>
    <t>These are the incentives calculated in the Day spreadsheet:</t>
  </si>
  <si>
    <t>Enter the estimated programmatic costs for additional staff, resources, and supplies anticipated for successful transitions.</t>
  </si>
  <si>
    <t>Most of the budget expense categories are pre-populated. Please use “Other (Specify)” for expense categories that do not apply or fit within the listed categories. For example, you may wish to indicate “Other (Stove Sensors)” under Supplies and Services or “Other (Job Coach)” under the Non-Salary, Contract Personnel section.</t>
  </si>
  <si>
    <t xml:space="preserve">New Individualized Employment Placement Incentive Rate: </t>
  </si>
  <si>
    <t>Vacancy Disposition</t>
  </si>
  <si>
    <t>Res New Placement Incentive Weeks:</t>
  </si>
  <si>
    <t>Months:</t>
  </si>
  <si>
    <t>Weeks:</t>
  </si>
  <si>
    <r>
      <rPr>
        <b/>
        <sz val="11.5"/>
        <color theme="1"/>
        <rFont val="Calibri"/>
        <family val="2"/>
        <scheme val="minor"/>
      </rPr>
      <t>2.</t>
    </r>
    <r>
      <rPr>
        <sz val="7"/>
        <color theme="1"/>
        <rFont val="Times New Roman"/>
        <family val="1"/>
      </rPr>
      <t xml:space="preserve">      </t>
    </r>
    <r>
      <rPr>
        <sz val="11.5"/>
        <color theme="1"/>
        <rFont val="Calibri"/>
        <family val="2"/>
        <scheme val="minor"/>
      </rPr>
      <t>Adding remote supports or increasing the hours of residential service in a non-congregate residential setting to focus on skill-based training to ensure continued independence</t>
    </r>
    <r>
      <rPr>
        <sz val="11"/>
        <color theme="1"/>
        <rFont val="Calibri"/>
        <family val="2"/>
        <scheme val="minor"/>
      </rPr>
      <t xml:space="preserve"> </t>
    </r>
    <r>
      <rPr>
        <sz val="11.5"/>
        <color theme="1"/>
        <rFont val="Calibri"/>
        <family val="2"/>
        <scheme val="minor"/>
      </rPr>
      <t xml:space="preserve">and avoid movement to a more restrictive congregate setting </t>
    </r>
  </si>
  <si>
    <r>
      <t>1.</t>
    </r>
    <r>
      <rPr>
        <b/>
        <sz val="7"/>
        <color theme="1"/>
        <rFont val="Times New Roman"/>
        <family val="1"/>
      </rPr>
      <t>    </t>
    </r>
    <r>
      <rPr>
        <sz val="11.5"/>
        <color theme="1"/>
        <rFont val="Calibri"/>
        <family val="2"/>
        <scheme val="minor"/>
      </rPr>
      <t>Moving into a non-congregate residential setting that meets their needs</t>
    </r>
  </si>
  <si>
    <t>New Individualized Employment Placement (NIEP) Incentive</t>
  </si>
  <si>
    <t>New Residential Placement Incentive</t>
  </si>
  <si>
    <r>
      <t>·</t>
    </r>
    <r>
      <rPr>
        <sz val="7"/>
        <color theme="1"/>
        <rFont val="Times New Roman"/>
        <family val="1"/>
      </rPr>
      <t xml:space="preserve">       </t>
    </r>
    <r>
      <rPr>
        <b/>
        <sz val="11"/>
        <color theme="1"/>
        <rFont val="Calibri"/>
        <family val="2"/>
        <scheme val="minor"/>
      </rPr>
      <t xml:space="preserve">Column H, New Residential Placement Incentive: </t>
    </r>
    <r>
      <rPr>
        <sz val="11"/>
        <color theme="1"/>
        <rFont val="Calibri"/>
        <family val="2"/>
        <scheme val="minor"/>
      </rPr>
      <t>An enhanced rate payment specific to the target outcome of the transition. For each hour of the new supports provided to each individual, the provider will receive double the usual rate (the usual rate plus an incentive payment equal to that rate). This incentive is for a total of 20 weeks, and applies to the outcomes below:</t>
    </r>
  </si>
  <si>
    <r>
      <t xml:space="preserve">All agencies must complete the Budget Spreadsheet for all applicable sections. The Budget Spreadsheet includes five sheets to complete: Summary, Res Transition Plan, Day Transition Plan, One Time Requests, and Transition Program Costs. It also includes instruction sheets. </t>
    </r>
    <r>
      <rPr>
        <b/>
        <sz val="11"/>
        <color theme="1"/>
        <rFont val="Calibri"/>
        <family val="2"/>
        <scheme val="minor"/>
      </rPr>
      <t xml:space="preserve">If you are unsure what information to enter in a specific column, please select the column header for additional details. </t>
    </r>
    <r>
      <rPr>
        <sz val="11"/>
        <color theme="1"/>
        <rFont val="Calibri"/>
        <family val="2"/>
        <scheme val="minor"/>
      </rPr>
      <t xml:space="preserve">
Please note that the incentives produced in this spreadsheet are </t>
    </r>
    <r>
      <rPr>
        <b/>
        <sz val="11"/>
        <color theme="1"/>
        <rFont val="Calibri"/>
        <family val="2"/>
        <scheme val="minor"/>
      </rPr>
      <t>not final and must be approved at the regional level</t>
    </r>
    <r>
      <rPr>
        <sz val="11"/>
        <color theme="1"/>
        <rFont val="Calibri"/>
        <family val="2"/>
        <scheme val="minor"/>
      </rPr>
      <t>. Additionally following submission, the provider agency can adjust the budget information in collaboration with the Regional Staff. If there are any changes to the budget after submitting a transition plan to the region, please contact the regional contact with updates.</t>
    </r>
  </si>
  <si>
    <r>
      <t>·</t>
    </r>
    <r>
      <rPr>
        <sz val="7"/>
        <color theme="1"/>
        <rFont val="Times New Roman"/>
        <family val="1"/>
      </rPr>
      <t xml:space="preserve">       </t>
    </r>
    <r>
      <rPr>
        <b/>
        <sz val="11"/>
        <color theme="1"/>
        <rFont val="Calibri"/>
        <family val="2"/>
        <scheme val="minor"/>
      </rPr>
      <t>Column E:</t>
    </r>
    <r>
      <rPr>
        <sz val="11"/>
        <color theme="1"/>
        <rFont val="Calibri"/>
        <family val="2"/>
        <scheme val="minor"/>
      </rPr>
      <t xml:space="preserve"> manually enter funding amounts. </t>
    </r>
    <r>
      <rPr>
        <b/>
        <sz val="11"/>
        <color theme="1"/>
        <rFont val="Calibri"/>
        <family val="2"/>
        <scheme val="minor"/>
      </rPr>
      <t>Target Annual Funding</t>
    </r>
    <r>
      <rPr>
        <sz val="11"/>
        <color theme="1"/>
        <rFont val="Calibri"/>
        <family val="2"/>
        <scheme val="minor"/>
      </rPr>
      <t xml:space="preserve"> is the anticipated annualized authorization amount for the new, non-congregate supports once the transition is completed. If there are multiple residential authorizations, please include all that are applicable (IHS , Safety Net and Cluster rates, Assistive Technology, Remote Supports, and/or CCH).  </t>
    </r>
  </si>
  <si>
    <r>
      <rPr>
        <sz val="10"/>
        <rFont val="Arial"/>
        <family val="2"/>
      </rPr>
      <t>Providers that plan to close a licensed group home may request payments to offset a decrease in room and board revenue. If the agency would like to request this funding, enter the actual room and board expenses unfunded as a result of the transition plan in</t>
    </r>
    <r>
      <rPr>
        <b/>
        <sz val="10"/>
        <rFont val="Arial"/>
        <family val="2"/>
      </rPr>
      <t xml:space="preserve"> cell C15</t>
    </r>
    <r>
      <rPr>
        <sz val="10"/>
        <rFont val="Arial"/>
        <family val="2"/>
      </rPr>
      <t xml:space="preserve"> and provide a narrative justification in </t>
    </r>
    <r>
      <rPr>
        <b/>
        <sz val="10"/>
        <rFont val="Arial"/>
        <family val="2"/>
      </rPr>
      <t>cell C16</t>
    </r>
    <r>
      <rPr>
        <sz val="10"/>
        <rFont val="Arial"/>
        <family val="2"/>
      </rPr>
      <t>.</t>
    </r>
  </si>
  <si>
    <r>
      <t xml:space="preserve">Where applicable, include anticipated expenses for residential and day transitions:  
</t>
    </r>
    <r>
      <rPr>
        <b/>
        <sz val="11"/>
        <color theme="1"/>
        <rFont val="Calibri"/>
        <family val="2"/>
        <scheme val="minor"/>
      </rPr>
      <t>·       Columns C-D:</t>
    </r>
    <r>
      <rPr>
        <sz val="11"/>
        <color theme="1"/>
        <rFont val="Calibri"/>
        <family val="2"/>
        <scheme val="minor"/>
      </rPr>
      <t xml:space="preserve"> Congregate residential setting – administrative and program costs for the current congregate residential setting
</t>
    </r>
    <r>
      <rPr>
        <b/>
        <sz val="11"/>
        <color theme="1"/>
        <rFont val="Calibri"/>
        <family val="2"/>
        <scheme val="minor"/>
      </rPr>
      <t xml:space="preserve">·       Columns E-F: </t>
    </r>
    <r>
      <rPr>
        <sz val="11"/>
        <color theme="1"/>
        <rFont val="Calibri"/>
        <family val="2"/>
        <scheme val="minor"/>
      </rPr>
      <t xml:space="preserve">Non-congregate residential setting – administrative and program costs for the new non-congregate residential setting
</t>
    </r>
    <r>
      <rPr>
        <b/>
        <sz val="11"/>
        <color theme="1"/>
        <rFont val="Calibri"/>
        <family val="2"/>
        <scheme val="minor"/>
      </rPr>
      <t>·       Columns G-H:</t>
    </r>
    <r>
      <rPr>
        <sz val="11"/>
        <color theme="1"/>
        <rFont val="Calibri"/>
        <family val="2"/>
        <scheme val="minor"/>
      </rPr>
      <t xml:space="preserve"> Non-employment Day Setting – administrative and program costs for the current non-employment day setting
</t>
    </r>
    <r>
      <rPr>
        <b/>
        <sz val="11"/>
        <color theme="1"/>
        <rFont val="Calibri"/>
        <family val="2"/>
        <scheme val="minor"/>
      </rPr>
      <t>·       Columns I-J:</t>
    </r>
    <r>
      <rPr>
        <sz val="11"/>
        <color theme="1"/>
        <rFont val="Calibri"/>
        <family val="2"/>
        <scheme val="minor"/>
      </rPr>
      <t xml:space="preserve"> Day Setting Working Towards Employment – administrative and program costs for day settings with supports to work towards employment. This may be a current or new setting.
</t>
    </r>
    <r>
      <rPr>
        <b/>
        <sz val="11"/>
        <color theme="1"/>
        <rFont val="Calibri"/>
        <family val="2"/>
        <scheme val="minor"/>
      </rPr>
      <t xml:space="preserve">·       Columns K-L: </t>
    </r>
    <r>
      <rPr>
        <sz val="11"/>
        <color theme="1"/>
        <rFont val="Calibri"/>
        <family val="2"/>
        <scheme val="minor"/>
      </rPr>
      <t>Employment Supports – administrative and program costs for the new day setting with employment supports
Each section includes a column for the anticipated cost and the anticipated full-time employees (FTEs) necessary for successful transitions.</t>
    </r>
  </si>
  <si>
    <r>
      <rPr>
        <b/>
        <sz val="11"/>
        <color theme="1"/>
        <rFont val="Calibri"/>
        <family val="2"/>
        <scheme val="minor"/>
      </rPr>
      <t xml:space="preserve">Instructions: </t>
    </r>
    <r>
      <rPr>
        <sz val="11"/>
        <color theme="1"/>
        <rFont val="Calibri"/>
        <family val="2"/>
        <scheme val="minor"/>
      </rPr>
      <t>This tab will</t>
    </r>
    <r>
      <rPr>
        <b/>
        <sz val="11"/>
        <color theme="1"/>
        <rFont val="Calibri"/>
        <family val="2"/>
        <scheme val="minor"/>
      </rPr>
      <t xml:space="preserve"> only include costs paid by the agency specific to transitions. It will NOT include costs associated with normal operation of the settings.</t>
    </r>
    <r>
      <rPr>
        <sz val="11"/>
        <color theme="1"/>
        <rFont val="Calibri"/>
        <family val="2"/>
        <scheme val="minor"/>
      </rPr>
      <t xml:space="preserve"> If your agency does not anticipate any additional costs, please do not complete this tab. This tab includes columns for specific settings. Only complete columns for settings impacted by your Transition Plan.</t>
    </r>
  </si>
  <si>
    <t>Vacancies Closed</t>
  </si>
  <si>
    <t>Total Incentives</t>
  </si>
  <si>
    <t>Program Savings 
(Cost)</t>
  </si>
  <si>
    <t xml:space="preserve">Summary </t>
  </si>
  <si>
    <t>Summary</t>
  </si>
  <si>
    <t>Total Supplies and Services</t>
  </si>
  <si>
    <r>
      <t>·</t>
    </r>
    <r>
      <rPr>
        <sz val="7"/>
        <color theme="1"/>
        <rFont val="Times New Roman"/>
        <family val="1"/>
      </rPr>
      <t xml:space="preserve">       </t>
    </r>
    <r>
      <rPr>
        <b/>
        <sz val="11"/>
        <color theme="1"/>
        <rFont val="Calibri"/>
        <family val="2"/>
        <scheme val="minor"/>
      </rPr>
      <t>Column C:</t>
    </r>
    <r>
      <rPr>
        <sz val="11"/>
        <color theme="1"/>
        <rFont val="Calibri"/>
        <family val="2"/>
        <scheme val="minor"/>
      </rPr>
      <t xml:space="preserve"> manually enter funding amounts. </t>
    </r>
    <r>
      <rPr>
        <b/>
        <sz val="11"/>
        <color theme="1"/>
        <rFont val="Calibri"/>
        <family val="2"/>
        <scheme val="minor"/>
      </rPr>
      <t xml:space="preserve">Current Annual Funding </t>
    </r>
    <r>
      <rPr>
        <sz val="11"/>
        <color theme="1"/>
        <rFont val="Calibri"/>
        <family val="2"/>
        <scheme val="minor"/>
      </rPr>
      <t>is based on the setting the individual is transitioning from. For individuals who have multiple residential authorizations, only include the authorizations the individual was receiving for congregate, residential supports. Authorizations for transportation and supports provided in non-congregate settings are not to be included.</t>
    </r>
  </si>
  <si>
    <t>Months Needed (Max 6)</t>
  </si>
  <si>
    <r>
      <t>·</t>
    </r>
    <r>
      <rPr>
        <sz val="7"/>
        <color theme="1"/>
        <rFont val="Times New Roman"/>
        <family val="1"/>
      </rPr>
      <t xml:space="preserve">       </t>
    </r>
    <r>
      <rPr>
        <b/>
        <sz val="11"/>
        <color theme="1"/>
        <rFont val="Calibri"/>
        <family val="2"/>
        <scheme val="minor"/>
      </rPr>
      <t xml:space="preserve">Column J, Provider Transition Incentive: </t>
    </r>
    <r>
      <rPr>
        <sz val="11"/>
        <color theme="1"/>
        <rFont val="Calibri"/>
        <family val="2"/>
        <scheme val="minor"/>
      </rPr>
      <t xml:space="preserve">If transitions create an open vacancy, the provider will receive the usual rate for the target setting as well as the rate for the previous setting. This incentive represents a </t>
    </r>
    <r>
      <rPr>
        <sz val="11.5"/>
        <color theme="1"/>
        <rFont val="Calibri"/>
        <family val="2"/>
        <scheme val="minor"/>
      </rPr>
      <t xml:space="preserve">temporary enhanced rate above the service rate </t>
    </r>
    <r>
      <rPr>
        <sz val="11"/>
        <color theme="1"/>
        <rFont val="Calibri"/>
        <family val="2"/>
        <scheme val="minor"/>
      </rPr>
      <t>to reimburse the provider to maintain supports in the congregate residential setting for up to six months for each individual that transitions to an alternative community-based support. Calculated by taking the monthly amount equal to the current annual authorization and multiplying it by the number of months needed. This only applies to individuals moving out of a congregate residential setting into a more independent setting that meets the final settings rule or are solely independent, in that they no longer require DDS funds. This does not apply for transitions to CLA or CRS settings.</t>
    </r>
  </si>
  <si>
    <r>
      <t xml:space="preserve">The data in </t>
    </r>
    <r>
      <rPr>
        <b/>
        <sz val="11"/>
        <color theme="1"/>
        <rFont val="Calibri"/>
        <family val="2"/>
        <scheme val="minor"/>
      </rPr>
      <t>columns G, H, J, K, and L</t>
    </r>
    <r>
      <rPr>
        <sz val="11"/>
        <color theme="1"/>
        <rFont val="Calibri"/>
        <family val="2"/>
        <scheme val="minor"/>
      </rPr>
      <t xml:space="preserve"> will automatically populate when all information is included for </t>
    </r>
    <r>
      <rPr>
        <b/>
        <sz val="11"/>
        <color theme="1"/>
        <rFont val="Calibri"/>
        <family val="2"/>
        <scheme val="minor"/>
      </rPr>
      <t>columns A-F and I.</t>
    </r>
  </si>
  <si>
    <t>Hours Per Week
(30 Max)</t>
  </si>
  <si>
    <t>Hours Per Week
(25 Max)</t>
  </si>
  <si>
    <t>NIEP Weeks
(26 Max)</t>
  </si>
  <si>
    <r>
      <t xml:space="preserve">Instructions:
This sheet is optional. </t>
    </r>
    <r>
      <rPr>
        <sz val="10"/>
        <rFont val="Arial"/>
        <family val="2"/>
      </rPr>
      <t xml:space="preserve">Agencies will use incentive payments to cover the costs of transition. However, if the scale of the transition plan requires additional funding, providers can use this tab to request one time payments. It is highly recommended that providers discuss these requests with Regional Office staff prior to submission. 
Agencies can make multiple one time requests in this tab by adding the dollar amounts of the requests together. If the agency would like to request additional funding, input the total requested amount in </t>
    </r>
    <r>
      <rPr>
        <b/>
        <sz val="10"/>
        <rFont val="Arial"/>
        <family val="2"/>
      </rPr>
      <t>cell C12</t>
    </r>
    <r>
      <rPr>
        <sz val="10"/>
        <rFont val="Arial"/>
        <family val="2"/>
      </rPr>
      <t xml:space="preserve"> and provide a narrative justification in </t>
    </r>
    <r>
      <rPr>
        <b/>
        <sz val="10"/>
        <rFont val="Arial"/>
        <family val="2"/>
      </rPr>
      <t>cell C13</t>
    </r>
    <r>
      <rPr>
        <sz val="10"/>
        <rFont val="Arial"/>
        <family val="2"/>
      </rPr>
      <t>. This justification must include a breakdown of the components of the request if there are multiple. See the STEP FAQ for more detail on One Time Requests.</t>
    </r>
  </si>
  <si>
    <t>Name</t>
  </si>
  <si>
    <t>PIN</t>
  </si>
  <si>
    <t>IP6 PIN</t>
  </si>
  <si>
    <t>Abilis, Inc. (formerly Greenwich ARC)</t>
  </si>
  <si>
    <t>697</t>
  </si>
  <si>
    <t>GRNARC</t>
  </si>
  <si>
    <t>Abilities Without Boundaries, Inc.</t>
  </si>
  <si>
    <t>282</t>
  </si>
  <si>
    <t>AWB</t>
  </si>
  <si>
    <t>Ability Beyond Disability, Inc.</t>
  </si>
  <si>
    <t>284</t>
  </si>
  <si>
    <t>ABBYDB</t>
  </si>
  <si>
    <t>ACES</t>
  </si>
  <si>
    <t>614</t>
  </si>
  <si>
    <t>ACES01</t>
  </si>
  <si>
    <t>Adelbrook Community Services, Inc.</t>
  </si>
  <si>
    <t>2431</t>
  </si>
  <si>
    <t>CHCS</t>
  </si>
  <si>
    <t>Adult Vocational Programs, Inc.</t>
  </si>
  <si>
    <t>817</t>
  </si>
  <si>
    <t>ADULVP</t>
  </si>
  <si>
    <t>Alliance Healthcare Solutions, LLC</t>
  </si>
  <si>
    <t>2283</t>
  </si>
  <si>
    <t>ALLHCS</t>
  </si>
  <si>
    <t>Allied Community Programs, Inc.</t>
  </si>
  <si>
    <t>23</t>
  </si>
  <si>
    <t>ALLRCI</t>
  </si>
  <si>
    <t>Allie's Dream</t>
  </si>
  <si>
    <t>2453</t>
  </si>
  <si>
    <t>Alternative Services - Connecticut, Inc.</t>
  </si>
  <si>
    <t>730</t>
  </si>
  <si>
    <t>ALTSVC</t>
  </si>
  <si>
    <t>Alternatives, Inc.</t>
  </si>
  <si>
    <t>1482</t>
  </si>
  <si>
    <t>ALTINC</t>
  </si>
  <si>
    <t>Arc Eastern Connecticut, Inc. The</t>
  </si>
  <si>
    <t>822</t>
  </si>
  <si>
    <t>ARCNLN</t>
  </si>
  <si>
    <t>Arc of Greater New Haven, Inc.</t>
  </si>
  <si>
    <t>458</t>
  </si>
  <si>
    <t>ARCNHV</t>
  </si>
  <si>
    <t>Arc of Litchfield County, Inc. (formerly LARC)</t>
  </si>
  <si>
    <t>291</t>
  </si>
  <si>
    <t>LARC01</t>
  </si>
  <si>
    <t>Arc of Southington, Inc. The</t>
  </si>
  <si>
    <t>468</t>
  </si>
  <si>
    <t>ARCSOU</t>
  </si>
  <si>
    <t>Arc of The Farmington Valley, Inc. The</t>
  </si>
  <si>
    <t>20</t>
  </si>
  <si>
    <t>ARCFRM</t>
  </si>
  <si>
    <t>ARI of Connecticut, Inc.</t>
  </si>
  <si>
    <t>695</t>
  </si>
  <si>
    <t>ARCOCT</t>
  </si>
  <si>
    <t>Ascension Habilitative Support Services, LLC</t>
  </si>
  <si>
    <t>2593</t>
  </si>
  <si>
    <t>Aspire Living &amp; Learning, Inc. (formerly IPP)</t>
  </si>
  <si>
    <t>289</t>
  </si>
  <si>
    <t>IPP001</t>
  </si>
  <si>
    <t>Association for Community Organizations and Resource Development Inc. (ACORD)</t>
  </si>
  <si>
    <t>615</t>
  </si>
  <si>
    <t>ACORD1</t>
  </si>
  <si>
    <t>At the Corner of Determination and Hope, LLC</t>
  </si>
  <si>
    <t>4049</t>
  </si>
  <si>
    <t>CORNER</t>
  </si>
  <si>
    <t>BAGS Foundation CT, Inc.</t>
  </si>
  <si>
    <t>3833</t>
  </si>
  <si>
    <t>BAGSFI</t>
  </si>
  <si>
    <t>Baroco Corporation The</t>
  </si>
  <si>
    <t>818</t>
  </si>
  <si>
    <t>BARCOR</t>
  </si>
  <si>
    <t>Behavioral Management, LLC</t>
  </si>
  <si>
    <t>2192</t>
  </si>
  <si>
    <t>BEHMNG</t>
  </si>
  <si>
    <t>Benhaven, Inc.</t>
  </si>
  <si>
    <t>118</t>
  </si>
  <si>
    <t>BENHVN</t>
  </si>
  <si>
    <t>Brian House, Inc.</t>
  </si>
  <si>
    <t>455</t>
  </si>
  <si>
    <t>BRNHUS</t>
  </si>
  <si>
    <t>Bristol Adult Resource Center, Inc.</t>
  </si>
  <si>
    <t>281</t>
  </si>
  <si>
    <t>BRSARC</t>
  </si>
  <si>
    <t>Buckingham Community Services of C.T., Inc.</t>
  </si>
  <si>
    <t>861</t>
  </si>
  <si>
    <t>BUCKCS</t>
  </si>
  <si>
    <t>Capitol Region Education Council Foundation, Inc.(CREC)</t>
  </si>
  <si>
    <t>14</t>
  </si>
  <si>
    <t>CREC01</t>
  </si>
  <si>
    <t>Caring Community of Connecticut, Inc. The</t>
  </si>
  <si>
    <t>731</t>
  </si>
  <si>
    <t>CAROCT</t>
  </si>
  <si>
    <t>Catholic Charities, Inc. - Archdiocese of Hartford</t>
  </si>
  <si>
    <t>119</t>
  </si>
  <si>
    <t>CATFSV</t>
  </si>
  <si>
    <t>Cattleya, LLC</t>
  </si>
  <si>
    <t>3832</t>
  </si>
  <si>
    <t>CATTLE</t>
  </si>
  <si>
    <t>CCARC, Inc.</t>
  </si>
  <si>
    <t>5</t>
  </si>
  <si>
    <t>CCARC1</t>
  </si>
  <si>
    <t>Center for Human Development, Inc.</t>
  </si>
  <si>
    <t>3857</t>
  </si>
  <si>
    <t>human</t>
  </si>
  <si>
    <t>Center for Transitional Living, LLC</t>
  </si>
  <si>
    <t>4050</t>
  </si>
  <si>
    <t>CENTER</t>
  </si>
  <si>
    <t>Center of Hope Foundation, Incorporated</t>
  </si>
  <si>
    <t>278</t>
  </si>
  <si>
    <t>SUWARC</t>
  </si>
  <si>
    <t>Cerebral Palsy of Westchester, Inc.</t>
  </si>
  <si>
    <t>2128</t>
  </si>
  <si>
    <t>CEPOWC</t>
  </si>
  <si>
    <t>Chapel Haven Schleifer Center, Inc.</t>
  </si>
  <si>
    <t>612</t>
  </si>
  <si>
    <t>CHPHVN</t>
  </si>
  <si>
    <t>Chez Nous, Inc.</t>
  </si>
  <si>
    <t>1504</t>
  </si>
  <si>
    <t>CHEZNO</t>
  </si>
  <si>
    <t>Children's Center of Hamden, Inc. The</t>
  </si>
  <si>
    <t>2261</t>
  </si>
  <si>
    <t>TCCOFH</t>
  </si>
  <si>
    <t>CLASP Homes, Inc.</t>
  </si>
  <si>
    <t>696</t>
  </si>
  <si>
    <t>CLASPH</t>
  </si>
  <si>
    <t>Community Based Services, Inc.</t>
  </si>
  <si>
    <t>3880</t>
  </si>
  <si>
    <t>COMBSV</t>
  </si>
  <si>
    <t>Community Care Team, LLC</t>
  </si>
  <si>
    <t>3858</t>
  </si>
  <si>
    <t>Team</t>
  </si>
  <si>
    <t>Community Navigators, Inc.</t>
  </si>
  <si>
    <t>2710</t>
  </si>
  <si>
    <t>commna</t>
  </si>
  <si>
    <t>Community Residences, Inc.</t>
  </si>
  <si>
    <t>8</t>
  </si>
  <si>
    <t>COMRES</t>
  </si>
  <si>
    <t>Community Social Integration LLC</t>
  </si>
  <si>
    <t>2067</t>
  </si>
  <si>
    <t>COMSIN</t>
  </si>
  <si>
    <t>Community Systems Inc. (CSI)</t>
  </si>
  <si>
    <t>283</t>
  </si>
  <si>
    <t>COMSYS</t>
  </si>
  <si>
    <t>Community Vocational Services Incorporated (CVS)</t>
  </si>
  <si>
    <t>820</t>
  </si>
  <si>
    <t>COMVSV</t>
  </si>
  <si>
    <t>Connecticut Institute for the Blind, Inc. dba Oak Hill Industries, Inc.</t>
  </si>
  <si>
    <t>13</t>
  </si>
  <si>
    <t>CIBLIN</t>
  </si>
  <si>
    <t>Continuum of Care, Inc.</t>
  </si>
  <si>
    <t>1815</t>
  </si>
  <si>
    <t>CONTIN</t>
  </si>
  <si>
    <t>Corporation for Public Management</t>
  </si>
  <si>
    <t>271</t>
  </si>
  <si>
    <t>CORPPM</t>
  </si>
  <si>
    <t>CW Resources, Inc.</t>
  </si>
  <si>
    <t>16</t>
  </si>
  <si>
    <t>CWRESO</t>
  </si>
  <si>
    <t>Day-Break at Farmington, LLC</t>
  </si>
  <si>
    <t>1961</t>
  </si>
  <si>
    <t>DAYBRK</t>
  </si>
  <si>
    <t>Digital Network Group, LLC dba Kinetic Potential</t>
  </si>
  <si>
    <t>4065</t>
  </si>
  <si>
    <t>kineti</t>
  </si>
  <si>
    <t>Disability Resource Network, Inc.</t>
  </si>
  <si>
    <t>2308</t>
  </si>
  <si>
    <t>DRNINC</t>
  </si>
  <si>
    <t>Donald &amp; Macie Health, LLC</t>
  </si>
  <si>
    <t>4122</t>
  </si>
  <si>
    <t>DONALD</t>
  </si>
  <si>
    <t>Dungarvin Connecticut, LLC</t>
  </si>
  <si>
    <t>2255</t>
  </si>
  <si>
    <t>DUNGVN</t>
  </si>
  <si>
    <t>Easter Seal Rehab Center of Greater Waterbury, Inc.</t>
  </si>
  <si>
    <t>295</t>
  </si>
  <si>
    <t>EASTSW</t>
  </si>
  <si>
    <t>Easter Seals Capital Region &amp; Eastern Connecticut, Inc.</t>
  </si>
  <si>
    <t>134</t>
  </si>
  <si>
    <t>EASGHR</t>
  </si>
  <si>
    <t>Easter Seals Connecticut, Inc. (dba Easter Seals Coastal Fairfield County)</t>
  </si>
  <si>
    <t>267</t>
  </si>
  <si>
    <t>Eastern Community Development Corporation</t>
  </si>
  <si>
    <t>732</t>
  </si>
  <si>
    <t>EACDVC</t>
  </si>
  <si>
    <t>EdAdvance</t>
  </si>
  <si>
    <t>303</t>
  </si>
  <si>
    <t>EDUCON</t>
  </si>
  <si>
    <t>Educational Consultants Group</t>
  </si>
  <si>
    <t>1309</t>
  </si>
  <si>
    <t>EDUCNL</t>
  </si>
  <si>
    <t>Employment Options, LLC</t>
  </si>
  <si>
    <t>2135</t>
  </si>
  <si>
    <t>EMPOPT</t>
  </si>
  <si>
    <t>Entrepreneur Connect, Inc.</t>
  </si>
  <si>
    <t>4167</t>
  </si>
  <si>
    <t>Eprine Community Services, Inc.</t>
  </si>
  <si>
    <t>2786</t>
  </si>
  <si>
    <t>EPRINE</t>
  </si>
  <si>
    <t>Family Adult Day Care, LLC dba Dilly's Training Center</t>
  </si>
  <si>
    <t>4166</t>
  </si>
  <si>
    <t>Family Options, Inc.</t>
  </si>
  <si>
    <t>1969</t>
  </si>
  <si>
    <t>FAMOPT</t>
  </si>
  <si>
    <t>Family Partnerships of Connecticut, LLC</t>
  </si>
  <si>
    <t>2160</t>
  </si>
  <si>
    <t>FAMPCT</t>
  </si>
  <si>
    <t>Family Support Team, LLC</t>
  </si>
  <si>
    <t>2217</t>
  </si>
  <si>
    <t>FMSPTM</t>
  </si>
  <si>
    <t>Felician Adult Day Care, Inc.</t>
  </si>
  <si>
    <t>1949</t>
  </si>
  <si>
    <t>FELADC</t>
  </si>
  <si>
    <t>Friends of New Milford, Inc.</t>
  </si>
  <si>
    <t>1776</t>
  </si>
  <si>
    <t>FRONMD</t>
  </si>
  <si>
    <t>Futures, Incorporated</t>
  </si>
  <si>
    <t>1850</t>
  </si>
  <si>
    <t>DIRECT</t>
  </si>
  <si>
    <t>G.I.L. Foundation, Inc. (Grounded in Love)</t>
  </si>
  <si>
    <t>285</t>
  </si>
  <si>
    <t>GRDLOV</t>
  </si>
  <si>
    <t>G.R.O.W.E.R.S., Inc.</t>
  </si>
  <si>
    <t>2513</t>
  </si>
  <si>
    <t>Good Life Residential, LLC</t>
  </si>
  <si>
    <t>2586</t>
  </si>
  <si>
    <t>Goodwill Industries of Southern New England, Inc.</t>
  </si>
  <si>
    <t>456</t>
  </si>
  <si>
    <t>EASTSG</t>
  </si>
  <si>
    <t>Goodwill of Western and Northern Connecticut, Inc.</t>
  </si>
  <si>
    <t>707</t>
  </si>
  <si>
    <t>GODWIW</t>
  </si>
  <si>
    <t>Green Chimneys Children's Services, Inc.</t>
  </si>
  <si>
    <t>286</t>
  </si>
  <si>
    <t>GRNCHM</t>
  </si>
  <si>
    <t>Guide Inc.</t>
  </si>
  <si>
    <t>1480</t>
  </si>
  <si>
    <t>GUIDEI</t>
  </si>
  <si>
    <t>HARC, Inc.</t>
  </si>
  <si>
    <t>25</t>
  </si>
  <si>
    <t>HARC01</t>
  </si>
  <si>
    <t>HART United Inc</t>
  </si>
  <si>
    <t>459</t>
  </si>
  <si>
    <t>HART01</t>
  </si>
  <si>
    <t>Helping People Excel, Inc.</t>
  </si>
  <si>
    <t>2280</t>
  </si>
  <si>
    <t>HELPPE</t>
  </si>
  <si>
    <t>Horizons Programs, Inc.</t>
  </si>
  <si>
    <t>245</t>
  </si>
  <si>
    <t>CAMPHP</t>
  </si>
  <si>
    <t>Humanidad, Inc.</t>
  </si>
  <si>
    <t>31</t>
  </si>
  <si>
    <t>HUMDIN</t>
  </si>
  <si>
    <t>ICES, Inc.</t>
  </si>
  <si>
    <t>1972</t>
  </si>
  <si>
    <t>ICESIN</t>
  </si>
  <si>
    <t>Inclusion First L.L.C.</t>
  </si>
  <si>
    <t>2178</t>
  </si>
  <si>
    <t>INCFIR</t>
  </si>
  <si>
    <t>Jewish Association for Community Living, Inc. (JCL)</t>
  </si>
  <si>
    <t>1064</t>
  </si>
  <si>
    <t>JEWACL</t>
  </si>
  <si>
    <t>Journey Found, Inc.</t>
  </si>
  <si>
    <t>2576</t>
  </si>
  <si>
    <t>JOURNE</t>
  </si>
  <si>
    <t>KenCrest Services, Inc.</t>
  </si>
  <si>
    <t>2312</t>
  </si>
  <si>
    <t>KENCRE</t>
  </si>
  <si>
    <t>Kennedy Center, Inc. The</t>
  </si>
  <si>
    <t>699</t>
  </si>
  <si>
    <t>KENDY</t>
  </si>
  <si>
    <t>Key Human Services, Inc.</t>
  </si>
  <si>
    <t>277</t>
  </si>
  <si>
    <t>KEYSER</t>
  </si>
  <si>
    <t>Kuhn Employment Opportunities, Inc.</t>
  </si>
  <si>
    <t>611</t>
  </si>
  <si>
    <t>KUHUEP</t>
  </si>
  <si>
    <t>Life Needs CoOp Inc.</t>
  </si>
  <si>
    <t>2647</t>
  </si>
  <si>
    <t>LIFENC</t>
  </si>
  <si>
    <t>Life-Skills, Inc.</t>
  </si>
  <si>
    <t>2787</t>
  </si>
  <si>
    <t>SWCRCI</t>
  </si>
  <si>
    <t>Lighthouse Voc-Ed Center, Inc. The</t>
  </si>
  <si>
    <t>1737</t>
  </si>
  <si>
    <t>LITHOS</t>
  </si>
  <si>
    <t>MARC Community Resources, LTD</t>
  </si>
  <si>
    <t>462</t>
  </si>
  <si>
    <t>MARCCR</t>
  </si>
  <si>
    <t>MARC, Inc. of Manchester</t>
  </si>
  <si>
    <t>144</t>
  </si>
  <si>
    <t>MARCM</t>
  </si>
  <si>
    <t>March, Inc. of Manchester</t>
  </si>
  <si>
    <t>243</t>
  </si>
  <si>
    <t>MARCMC</t>
  </si>
  <si>
    <t>Marrakech Housing Options, Inc.</t>
  </si>
  <si>
    <t>1288</t>
  </si>
  <si>
    <t>MARRHO</t>
  </si>
  <si>
    <t>Mercy Drive-CT, Inc.</t>
  </si>
  <si>
    <t>2714</t>
  </si>
  <si>
    <t>mercyd</t>
  </si>
  <si>
    <t>Midstate ARC, Inc. (formerly ARC of Meriden-Wallingford, Inc.)</t>
  </si>
  <si>
    <t>140</t>
  </si>
  <si>
    <t>ARCMWI</t>
  </si>
  <si>
    <t>Mosaic of Connecticut Inc.</t>
  </si>
  <si>
    <t>616</t>
  </si>
  <si>
    <t>MOSAIC</t>
  </si>
  <si>
    <t>Network, Inc.</t>
  </si>
  <si>
    <t>1149</t>
  </si>
  <si>
    <t>NETWRK</t>
  </si>
  <si>
    <t>New Beginnings for Life, LLC</t>
  </si>
  <si>
    <t>2328</t>
  </si>
  <si>
    <t>NEWBEG</t>
  </si>
  <si>
    <t>New Canaan Group Home, Inc.</t>
  </si>
  <si>
    <t>1955</t>
  </si>
  <si>
    <t>NEWCAN</t>
  </si>
  <si>
    <t>New England Business Associates, Inc.</t>
  </si>
  <si>
    <t>2229</t>
  </si>
  <si>
    <t>NEBSAS</t>
  </si>
  <si>
    <t>New England Residential Services, Inc.</t>
  </si>
  <si>
    <t>463</t>
  </si>
  <si>
    <t>NERSIN</t>
  </si>
  <si>
    <t>New Foundations, Inc.</t>
  </si>
  <si>
    <t>287</t>
  </si>
  <si>
    <t>NEWFOU</t>
  </si>
  <si>
    <t>North American Family Institute, Inc. (NAFI)</t>
  </si>
  <si>
    <t>2155</t>
  </si>
  <si>
    <t>NAMFIC</t>
  </si>
  <si>
    <t>Northeast Placement Services, Inc.</t>
  </si>
  <si>
    <t>273</t>
  </si>
  <si>
    <t>NEPLSR</t>
  </si>
  <si>
    <t>Only Smiles Adult Day Services, LLC</t>
  </si>
  <si>
    <t>4114</t>
  </si>
  <si>
    <t>ONLYSM</t>
  </si>
  <si>
    <t>Opportunity House, Inc.</t>
  </si>
  <si>
    <t>617</t>
  </si>
  <si>
    <t>OPPHOU</t>
  </si>
  <si>
    <t>Opportunity Works Connecticut, Inc.</t>
  </si>
  <si>
    <t>2454</t>
  </si>
  <si>
    <t>OWC</t>
  </si>
  <si>
    <t>Options Unlimited, Inc.</t>
  </si>
  <si>
    <t>1619</t>
  </si>
  <si>
    <t>OPTULI</t>
  </si>
  <si>
    <t>PrimeCare, Inc.</t>
  </si>
  <si>
    <t>1141</t>
  </si>
  <si>
    <t>PRIMEC</t>
  </si>
  <si>
    <t>Reliance Health, Inc.</t>
  </si>
  <si>
    <t>1238</t>
  </si>
  <si>
    <t>RELIHI</t>
  </si>
  <si>
    <t>Resources for Human Development Inc.</t>
  </si>
  <si>
    <t>1770</t>
  </si>
  <si>
    <t>RESHDV</t>
  </si>
  <si>
    <t>RMS Development, Inc.</t>
  </si>
  <si>
    <t>34</t>
  </si>
  <si>
    <t>RMSDEV</t>
  </si>
  <si>
    <t>Robin's Nest Intergenerational Daycare, LLC</t>
  </si>
  <si>
    <t>2152</t>
  </si>
  <si>
    <t>ROBNID</t>
  </si>
  <si>
    <t>S I S T E R S, LLC</t>
  </si>
  <si>
    <t>2473</t>
  </si>
  <si>
    <t>SISTER</t>
  </si>
  <si>
    <t>SARAH Seneca Residential Services, Inc.</t>
  </si>
  <si>
    <t>1274</t>
  </si>
  <si>
    <t>SARAHS</t>
  </si>
  <si>
    <t>SARAH Tuxis Residential and Community Resources, Inc.</t>
  </si>
  <si>
    <t>1273</t>
  </si>
  <si>
    <t>SARTUX</t>
  </si>
  <si>
    <t>SARAH, Inc.</t>
  </si>
  <si>
    <t>467</t>
  </si>
  <si>
    <t>SARAH1</t>
  </si>
  <si>
    <t>Seabird Enterprises, Inc.</t>
  </si>
  <si>
    <t>823</t>
  </si>
  <si>
    <t>SEAENT</t>
  </si>
  <si>
    <t>Sharp Training, Inc.</t>
  </si>
  <si>
    <t>824</t>
  </si>
  <si>
    <t>SHPTRA</t>
  </si>
  <si>
    <t>St. Catherine Center for Special Needs Inc.</t>
  </si>
  <si>
    <t>2638</t>
  </si>
  <si>
    <t>STCATH</t>
  </si>
  <si>
    <t>St. Vincent's Special Needs Center, Inc.</t>
  </si>
  <si>
    <t>706</t>
  </si>
  <si>
    <t>VINSNS</t>
  </si>
  <si>
    <t>STAR, Inc., Lighting The Way…</t>
  </si>
  <si>
    <t>708</t>
  </si>
  <si>
    <t>STARIN</t>
  </si>
  <si>
    <t>Sunrise Northeast, Inc.</t>
  </si>
  <si>
    <t>250</t>
  </si>
  <si>
    <t>SUNRNE</t>
  </si>
  <si>
    <t>Sunset Hill, Inc.</t>
  </si>
  <si>
    <t>1319</t>
  </si>
  <si>
    <t>SUNSET</t>
  </si>
  <si>
    <t>Sunset Shores of Milford, Inc.</t>
  </si>
  <si>
    <t>1586</t>
  </si>
  <si>
    <t>SUNSHR</t>
  </si>
  <si>
    <t>Torch Light Residential, LLC</t>
  </si>
  <si>
    <t>4127</t>
  </si>
  <si>
    <t>Torchl</t>
  </si>
  <si>
    <t>Transition Services of Fairfield County, LLC</t>
  </si>
  <si>
    <t>2806</t>
  </si>
  <si>
    <t>Transi</t>
  </si>
  <si>
    <t>Transitional Employment Unlimited, Inc.</t>
  </si>
  <si>
    <t>299</t>
  </si>
  <si>
    <t>TRAEUL</t>
  </si>
  <si>
    <t>Turning Leaf Agency, Corp.</t>
  </si>
  <si>
    <t>2214</t>
  </si>
  <si>
    <t>TURNIN</t>
  </si>
  <si>
    <t>United Cerebral Palsy Association of Eastern Connecticut, Inc.</t>
  </si>
  <si>
    <t>826</t>
  </si>
  <si>
    <t>UCPECT</t>
  </si>
  <si>
    <t>United Community &amp; Family Services, Inc.</t>
  </si>
  <si>
    <t>827</t>
  </si>
  <si>
    <t>UCFSER</t>
  </si>
  <si>
    <t>Viability, Inc.</t>
  </si>
  <si>
    <t>29</t>
  </si>
  <si>
    <t>COMENT</t>
  </si>
  <si>
    <t>Vinfen Corporation of Connecticut, Inc.</t>
  </si>
  <si>
    <t>1909</t>
  </si>
  <si>
    <t>VINFEN</t>
  </si>
  <si>
    <t>Vista Life Innovations, Inc.</t>
  </si>
  <si>
    <t>1676</t>
  </si>
  <si>
    <t>VISTAV</t>
  </si>
  <si>
    <t>Waterbury ARC, Inc.</t>
  </si>
  <si>
    <t>294</t>
  </si>
  <si>
    <t>WATARC</t>
  </si>
  <si>
    <t>West Haven Community House Association, Incorporated The</t>
  </si>
  <si>
    <t>618</t>
  </si>
  <si>
    <t>WTHVCH</t>
  </si>
  <si>
    <t>Whole Life, Inc.</t>
  </si>
  <si>
    <t>248</t>
  </si>
  <si>
    <t>WHLLFE</t>
  </si>
  <si>
    <t>Winchester Town Treasurer (formerly Winsted Senior Center)</t>
  </si>
  <si>
    <t>301</t>
  </si>
  <si>
    <t>WINTSC</t>
  </si>
  <si>
    <t>Windsor Independent Living Association, Inc. (WILA)</t>
  </si>
  <si>
    <t>38</t>
  </si>
  <si>
    <t>WILA01</t>
  </si>
  <si>
    <t>Within Reach, LLC</t>
  </si>
  <si>
    <t>4053</t>
  </si>
  <si>
    <t>within</t>
  </si>
  <si>
    <t>DSH - Day Support Options</t>
  </si>
  <si>
    <t>Residential 
STEP Incentive</t>
  </si>
  <si>
    <r>
      <t>·</t>
    </r>
    <r>
      <rPr>
        <sz val="7"/>
        <color theme="1"/>
        <rFont val="Times New Roman"/>
        <family val="1"/>
      </rPr>
      <t xml:space="preserve">       </t>
    </r>
    <r>
      <rPr>
        <b/>
        <sz val="11"/>
        <color theme="1"/>
        <rFont val="Calibri"/>
        <family val="2"/>
        <scheme val="minor"/>
      </rPr>
      <t>Column G, Residential STEP Incentive</t>
    </r>
    <r>
      <rPr>
        <sz val="11"/>
        <color theme="1"/>
        <rFont val="Calibri"/>
        <family val="2"/>
        <scheme val="minor"/>
      </rPr>
      <t>: A one-time incentive payment of $33,500 for each individual who moves out of a CLA or CRS setting and into an alternative community-based setting for at least 60 days.</t>
    </r>
  </si>
  <si>
    <t>Day STEP Incentive</t>
  </si>
  <si>
    <t>Scope Incentive total:</t>
  </si>
  <si>
    <t>Scope Incentive</t>
  </si>
  <si>
    <t>Incentive Grand Total</t>
  </si>
  <si>
    <t>Restructuring Incentive Total:</t>
  </si>
  <si>
    <t>Restructuring Incentive</t>
  </si>
  <si>
    <r>
      <t xml:space="preserve">Please fill out the provider information at the top of the sheet (rows 2-3).
</t>
    </r>
    <r>
      <rPr>
        <b/>
        <sz val="11"/>
        <color theme="1"/>
        <rFont val="Calibri"/>
        <family val="2"/>
        <scheme val="minor"/>
      </rPr>
      <t>Cells C23-C26</t>
    </r>
    <r>
      <rPr>
        <sz val="11"/>
        <color theme="1"/>
        <rFont val="Calibri"/>
        <family val="2"/>
        <scheme val="minor"/>
      </rPr>
      <t xml:space="preserve">: Use the drop-down to indicate whether your transition plan addresses one (or several) of the four listed objectives. If your plan is approved and DDS verifies that your agency has completed the objective(s) prior to 3/31/2025, you will be eligible for a </t>
    </r>
    <r>
      <rPr>
        <b/>
        <sz val="11"/>
        <color theme="1"/>
        <rFont val="Calibri"/>
        <family val="2"/>
        <scheme val="minor"/>
      </rPr>
      <t>Restructuring Incentive</t>
    </r>
    <r>
      <rPr>
        <sz val="11"/>
        <color theme="1"/>
        <rFont val="Calibri"/>
        <family val="2"/>
        <scheme val="minor"/>
      </rPr>
      <t xml:space="preserve"> of $33,000 per objective.
</t>
    </r>
    <r>
      <rPr>
        <b/>
        <sz val="11"/>
        <color theme="1"/>
        <rFont val="Calibri"/>
        <family val="2"/>
        <scheme val="minor"/>
      </rPr>
      <t>Cell C30</t>
    </r>
    <r>
      <rPr>
        <sz val="11"/>
        <color theme="1"/>
        <rFont val="Calibri"/>
        <family val="2"/>
        <scheme val="minor"/>
      </rPr>
      <t xml:space="preserve">: Use the drop-down to indicate how many programs your agency plans to transform as part of this plan. Please include both residential and day programs in the count.
The other tables in the Summary tab will update automatically to calculate total figures based on your inputs on other tabs.
</t>
    </r>
    <r>
      <rPr>
        <b/>
        <sz val="11"/>
        <color theme="1"/>
        <rFont val="Calibri"/>
        <family val="2"/>
        <scheme val="minor"/>
      </rPr>
      <t>Scope Incentive:</t>
    </r>
    <r>
      <rPr>
        <sz val="11"/>
        <color theme="1"/>
        <rFont val="Calibri"/>
        <family val="2"/>
        <scheme val="minor"/>
      </rPr>
      <t xml:space="preserve">
•	For one program, $7,500
•	For two programs, $12,500
•	For three or more programs, $17,500</t>
    </r>
  </si>
  <si>
    <t>Individuals Backfilled from DDS Priorities</t>
  </si>
  <si>
    <t>Project SEARCH</t>
  </si>
  <si>
    <t>SEI - Individual Supported Employment</t>
  </si>
  <si>
    <t>IHS - Individualized Home Supports</t>
  </si>
  <si>
    <t>Backfill from DDS priorities</t>
  </si>
  <si>
    <t>Backfill from Emergency List</t>
  </si>
  <si>
    <t>Backfill from provider's waitlist</t>
  </si>
  <si>
    <t>Vacancy Disposition - Day</t>
  </si>
  <si>
    <t>Vacancy Disposition - Res</t>
  </si>
  <si>
    <t>Close admission</t>
  </si>
  <si>
    <r>
      <t xml:space="preserve">Only complete this tab if your Transition Plan is for a day program transition (Form B-Day Services).  Each row will only include information for a single individual transitioning. Information for multiple individuals </t>
    </r>
    <r>
      <rPr>
        <u/>
        <sz val="11"/>
        <color theme="1"/>
        <rFont val="Calibri"/>
        <family val="2"/>
        <scheme val="minor"/>
      </rPr>
      <t>cannot</t>
    </r>
    <r>
      <rPr>
        <sz val="11"/>
        <color theme="1"/>
        <rFont val="Calibri"/>
        <family val="2"/>
        <scheme val="minor"/>
      </rPr>
      <t xml:space="preserve"> be entered into the same row (even if they are transitioning from the same setting). For inputting information:</t>
    </r>
  </si>
  <si>
    <r>
      <t>·</t>
    </r>
    <r>
      <rPr>
        <sz val="7"/>
        <color theme="1"/>
        <rFont val="Calibri"/>
        <family val="2"/>
        <scheme val="minor"/>
      </rPr>
      <t>   </t>
    </r>
    <r>
      <rPr>
        <b/>
        <sz val="7"/>
        <color theme="1"/>
        <rFont val="Calibri"/>
        <family val="2"/>
        <scheme val="minor"/>
      </rPr>
      <t>   </t>
    </r>
    <r>
      <rPr>
        <b/>
        <sz val="11"/>
        <color theme="1"/>
        <rFont val="Calibri"/>
        <family val="2"/>
        <scheme val="minor"/>
      </rPr>
      <t>Column A:</t>
    </r>
    <r>
      <rPr>
        <sz val="11"/>
        <color theme="1"/>
        <rFont val="Calibri"/>
        <family val="2"/>
        <scheme val="minor"/>
      </rPr>
      <t xml:space="preserve"> Enter the DDS number for each transitioning individual. If individuals will be identified later, enter “estimate” and use averages to complete the row.</t>
    </r>
  </si>
  <si>
    <r>
      <t>·</t>
    </r>
    <r>
      <rPr>
        <sz val="7"/>
        <color theme="1"/>
        <rFont val="Calibri"/>
        <family val="2"/>
        <scheme val="minor"/>
      </rPr>
      <t xml:space="preserve">       </t>
    </r>
    <r>
      <rPr>
        <b/>
        <sz val="11"/>
        <color theme="1"/>
        <rFont val="Calibri"/>
        <family val="2"/>
        <scheme val="minor"/>
      </rPr>
      <t>Column C:</t>
    </r>
    <r>
      <rPr>
        <sz val="11"/>
        <color theme="1"/>
        <rFont val="Calibri"/>
        <family val="2"/>
        <scheme val="minor"/>
      </rPr>
      <t xml:space="preserve"> manually enter funding amounts</t>
    </r>
    <r>
      <rPr>
        <b/>
        <sz val="11"/>
        <color theme="1"/>
        <rFont val="Calibri"/>
        <family val="2"/>
        <scheme val="minor"/>
      </rPr>
      <t xml:space="preserve">. Current Annual Funding </t>
    </r>
    <r>
      <rPr>
        <sz val="11"/>
        <color theme="1"/>
        <rFont val="Calibri"/>
        <family val="2"/>
        <scheme val="minor"/>
      </rPr>
      <t>is based on the setting the individual is transitioning from. For individuals who have multiple day authorizations, only include authorizations in which the individual was receiving congregate day supports. Authorizations for transportation and supports provided in a non-congregate day setting (i.e., ISE, IDV, IDN, senior supports, etc.) are not to be included.</t>
    </r>
  </si>
  <si>
    <r>
      <t>·</t>
    </r>
    <r>
      <rPr>
        <sz val="7"/>
        <color theme="1"/>
        <rFont val="Calibri"/>
        <family val="2"/>
        <scheme val="minor"/>
      </rPr>
      <t xml:space="preserve">       </t>
    </r>
    <r>
      <rPr>
        <b/>
        <sz val="11"/>
        <color theme="1"/>
        <rFont val="Calibri"/>
        <family val="2"/>
        <scheme val="minor"/>
      </rPr>
      <t>Column E:</t>
    </r>
    <r>
      <rPr>
        <sz val="11"/>
        <color theme="1"/>
        <rFont val="Calibri"/>
        <family val="2"/>
        <scheme val="minor"/>
      </rPr>
      <t xml:space="preserve"> manually enter funding amounts</t>
    </r>
    <r>
      <rPr>
        <b/>
        <sz val="11"/>
        <color theme="1"/>
        <rFont val="Calibri"/>
        <family val="2"/>
        <scheme val="minor"/>
      </rPr>
      <t xml:space="preserve">. Target Annual Funding </t>
    </r>
    <r>
      <rPr>
        <sz val="11"/>
        <color theme="1"/>
        <rFont val="Calibri"/>
        <family val="2"/>
        <scheme val="minor"/>
      </rPr>
      <t xml:space="preserve">is based on the expected annualized authorization amount for the new non-congregate setting the individual is transitioning to. If there are multiple day authorizations, please include all new day supports that are applicable. Do not include authorizations for hours of the previous service even if they are projected to continue. </t>
    </r>
  </si>
  <si>
    <r>
      <t>·</t>
    </r>
    <r>
      <rPr>
        <sz val="7"/>
        <color theme="1"/>
        <rFont val="Calibri"/>
        <family val="2"/>
        <scheme val="minor"/>
      </rPr>
      <t>      </t>
    </r>
    <r>
      <rPr>
        <b/>
        <sz val="7"/>
        <color theme="1"/>
        <rFont val="Calibri"/>
        <family val="2"/>
        <scheme val="minor"/>
      </rPr>
      <t xml:space="preserve"> </t>
    </r>
    <r>
      <rPr>
        <b/>
        <sz val="11"/>
        <color theme="1"/>
        <rFont val="Calibri"/>
        <family val="2"/>
        <scheme val="minor"/>
      </rPr>
      <t>Column H:</t>
    </r>
    <r>
      <rPr>
        <sz val="11"/>
        <color theme="1"/>
        <rFont val="Calibri"/>
        <family val="2"/>
        <scheme val="minor"/>
      </rPr>
      <t xml:space="preserve"> manually enter the number of months you anticipate a vacancy will remain, up to 4 months.</t>
    </r>
  </si>
  <si>
    <r>
      <t xml:space="preserve">The formulas in </t>
    </r>
    <r>
      <rPr>
        <b/>
        <sz val="11"/>
        <color theme="1"/>
        <rFont val="Calibri"/>
        <family val="2"/>
        <scheme val="minor"/>
      </rPr>
      <t>Columns G, I, M, P, Q, and R</t>
    </r>
    <r>
      <rPr>
        <sz val="11"/>
        <color theme="1"/>
        <rFont val="Calibri"/>
        <family val="2"/>
        <scheme val="minor"/>
      </rPr>
      <t xml:space="preserve"> will automatically populate when all information is included for </t>
    </r>
    <r>
      <rPr>
        <b/>
        <sz val="11"/>
        <color theme="1"/>
        <rFont val="Calibri"/>
        <family val="2"/>
        <scheme val="minor"/>
      </rPr>
      <t>Columns A-F, H, J, K, L, N, and O.</t>
    </r>
  </si>
  <si>
    <r>
      <t>·</t>
    </r>
    <r>
      <rPr>
        <sz val="7"/>
        <color theme="1"/>
        <rFont val="Calibri"/>
        <family val="2"/>
        <scheme val="minor"/>
      </rPr>
      <t xml:space="preserve">       </t>
    </r>
    <r>
      <rPr>
        <b/>
        <sz val="11"/>
        <color theme="1"/>
        <rFont val="Calibri"/>
        <family val="2"/>
        <scheme val="minor"/>
      </rPr>
      <t xml:space="preserve">Provider Transition Incentive: </t>
    </r>
    <r>
      <rPr>
        <sz val="11"/>
        <color theme="1"/>
        <rFont val="Calibri"/>
        <family val="2"/>
        <scheme val="minor"/>
      </rPr>
      <t>If transitions create an open vacancy, the provider will receive the usual rate for the target setting as well as the rate for the previous setting. This incentive represents a temporary enhanced rate above the service rate to reimburse the provider to maintain supports in the congregate day program for up to four months for each individual that transitions to an alternative community-based support. Calculated by dividing the current annual funding by 12 and multiplying by the number of months the incentive is needed. Transitions that fall in one of the below categories qualify for this incentive:</t>
    </r>
  </si>
  <si>
    <r>
      <t>1.</t>
    </r>
    <r>
      <rPr>
        <sz val="11"/>
        <color theme="1"/>
        <rFont val="Calibri"/>
        <family val="2"/>
        <scheme val="minor"/>
      </rPr>
      <t xml:space="preserve">    Moving out of a non-employment day setting into a setting that works toward competitive integrated community employment </t>
    </r>
  </si>
  <si>
    <r>
      <t>2.</t>
    </r>
    <r>
      <rPr>
        <sz val="11"/>
        <color theme="1"/>
        <rFont val="Calibri"/>
        <family val="2"/>
        <scheme val="minor"/>
      </rPr>
      <t xml:space="preserve">    Moving out of a group employment setting toward a more independent competitive integrated community employment-based setting </t>
    </r>
  </si>
  <si>
    <r>
      <t>1.</t>
    </r>
    <r>
      <rPr>
        <sz val="11"/>
        <color theme="1"/>
        <rFont val="Calibri"/>
        <family val="2"/>
        <scheme val="minor"/>
      </rPr>
      <t xml:space="preserve">    Moving into a setting that works towards employment </t>
    </r>
  </si>
  <si>
    <r>
      <t>2.</t>
    </r>
    <r>
      <rPr>
        <sz val="11"/>
        <color theme="1"/>
        <rFont val="Calibri"/>
        <family val="2"/>
        <scheme val="minor"/>
      </rPr>
      <t>    Increasing the support hours of a day setting that works towards competitive integrated community employment to ensure continued independence</t>
    </r>
  </si>
  <si>
    <r>
      <t>·</t>
    </r>
    <r>
      <rPr>
        <sz val="7"/>
        <color theme="1"/>
        <rFont val="Calibri"/>
        <family val="2"/>
        <scheme val="minor"/>
      </rPr>
      <t xml:space="preserve">       </t>
    </r>
    <r>
      <rPr>
        <b/>
        <sz val="11"/>
        <color theme="1"/>
        <rFont val="Calibri"/>
        <family val="2"/>
        <scheme val="minor"/>
      </rPr>
      <t xml:space="preserve">New Individualized Employment Placement Incentive: </t>
    </r>
    <r>
      <rPr>
        <sz val="11"/>
        <color theme="1"/>
        <rFont val="Calibri"/>
        <family val="2"/>
        <scheme val="minor"/>
      </rPr>
      <t>Providers serving individuals moving from a congregate setting to individualized supported employment or customized employment will receive an additional hourly rate of $71.50 per hour for each hour billed of these supports up to 25 hours per week for six months.</t>
    </r>
  </si>
  <si>
    <r>
      <t>·</t>
    </r>
    <r>
      <rPr>
        <sz val="7"/>
        <color theme="1"/>
        <rFont val="Calibri"/>
        <family val="2"/>
        <scheme val="minor"/>
      </rPr>
      <t xml:space="preserve">       </t>
    </r>
    <r>
      <rPr>
        <b/>
        <sz val="11"/>
        <color theme="1"/>
        <rFont val="Calibri"/>
        <family val="2"/>
        <scheme val="minor"/>
      </rPr>
      <t>Columns J, K, and L:</t>
    </r>
    <r>
      <rPr>
        <sz val="11"/>
        <color theme="1"/>
        <rFont val="Calibri"/>
        <family val="2"/>
        <scheme val="minor"/>
      </rPr>
      <t xml:space="preserve"> </t>
    </r>
    <r>
      <rPr>
        <u/>
        <sz val="11"/>
        <color theme="1"/>
        <rFont val="Calibri"/>
        <family val="2"/>
        <scheme val="minor"/>
      </rPr>
      <t>only</t>
    </r>
    <r>
      <rPr>
        <sz val="11"/>
        <color theme="1"/>
        <rFont val="Calibri"/>
        <family val="2"/>
        <scheme val="minor"/>
      </rPr>
      <t xml:space="preserve"> complete for transitions from a non-employment day setting to a setting that works toward employment. In I, enter the number of anticipated hours. In J, enter the number of weeks you anticipate the individual will remain in that service, up to 26. In K, enter the hourly rate for the congregate day setting the individual will transition from.</t>
    </r>
  </si>
  <si>
    <r>
      <t>·</t>
    </r>
    <r>
      <rPr>
        <sz val="7"/>
        <color theme="1"/>
        <rFont val="Calibri"/>
        <family val="2"/>
        <scheme val="minor"/>
      </rPr>
      <t>      </t>
    </r>
    <r>
      <rPr>
        <b/>
        <sz val="7"/>
        <color theme="1"/>
        <rFont val="Calibri"/>
        <family val="2"/>
        <scheme val="minor"/>
      </rPr>
      <t xml:space="preserve"> </t>
    </r>
    <r>
      <rPr>
        <b/>
        <sz val="11"/>
        <color theme="1"/>
        <rFont val="Calibri"/>
        <family val="2"/>
        <scheme val="minor"/>
      </rPr>
      <t>Columns N and O:</t>
    </r>
    <r>
      <rPr>
        <sz val="11"/>
        <color theme="1"/>
        <rFont val="Calibri"/>
        <family val="2"/>
        <scheme val="minor"/>
      </rPr>
      <t xml:space="preserve"> </t>
    </r>
    <r>
      <rPr>
        <u/>
        <sz val="11"/>
        <color theme="1"/>
        <rFont val="Calibri"/>
        <family val="2"/>
        <scheme val="minor"/>
      </rPr>
      <t>only</t>
    </r>
    <r>
      <rPr>
        <sz val="11"/>
        <color theme="1"/>
        <rFont val="Calibri"/>
        <family val="2"/>
        <scheme val="minor"/>
      </rPr>
      <t xml:space="preserve"> complete for transitions from a congregate setting to ISE or CE. In</t>
    </r>
    <r>
      <rPr>
        <sz val="11"/>
        <color rgb="FFFF0000"/>
        <rFont val="Calibri"/>
        <family val="2"/>
        <scheme val="minor"/>
      </rPr>
      <t xml:space="preserve"> </t>
    </r>
    <r>
      <rPr>
        <sz val="11"/>
        <rFont val="Calibri"/>
        <family val="2"/>
        <scheme val="minor"/>
      </rPr>
      <t>N</t>
    </r>
    <r>
      <rPr>
        <sz val="11"/>
        <color theme="1"/>
        <rFont val="Calibri"/>
        <family val="2"/>
        <scheme val="minor"/>
      </rPr>
      <t>, enter the anticipated hours of ISE or CE each week. In O, enter the number of weeks you anticipate the individual will remain in that service, up to 26.</t>
    </r>
  </si>
  <si>
    <r>
      <t>·</t>
    </r>
    <r>
      <rPr>
        <sz val="7"/>
        <rFont val="Calibri"/>
        <family val="2"/>
        <scheme val="minor"/>
      </rPr>
      <t xml:space="preserve">       </t>
    </r>
    <r>
      <rPr>
        <b/>
        <sz val="11"/>
        <rFont val="Calibri"/>
        <family val="2"/>
        <scheme val="minor"/>
      </rPr>
      <t>STEP Incentive</t>
    </r>
    <r>
      <rPr>
        <sz val="11"/>
        <rFont val="Calibri"/>
        <family val="2"/>
        <scheme val="minor"/>
      </rPr>
      <t>: A one-time incentive payment of $15,000 for each individual who moves out of a non-employment day setting into a setting that works toward competitive integrated community employment, or moves out of a group employment/transitional setting toward a more independent, competitive, integrated, community employment-based setting.</t>
    </r>
  </si>
  <si>
    <r>
      <t>3.</t>
    </r>
    <r>
      <rPr>
        <sz val="11"/>
        <color theme="1"/>
        <rFont val="Calibri"/>
        <family val="2"/>
        <scheme val="minor"/>
      </rPr>
      <t>    Transitioning support hours from a non-employment day setting with the intent of moving such hours toward a setting that works toward competitive integrated community employment</t>
    </r>
    <r>
      <rPr>
        <sz val="11"/>
        <color theme="1"/>
        <rFont val="Calibri"/>
        <family val="2"/>
        <scheme val="minor"/>
      </rPr>
      <t xml:space="preserve">
4. Moving from a non-employment Day setting to a group-based employment support</t>
    </r>
  </si>
  <si>
    <r>
      <t>·</t>
    </r>
    <r>
      <rPr>
        <sz val="7"/>
        <color theme="1"/>
        <rFont val="Calibri"/>
        <family val="2"/>
        <scheme val="minor"/>
      </rPr>
      <t xml:space="preserve">       </t>
    </r>
    <r>
      <rPr>
        <b/>
        <sz val="11"/>
        <color theme="1"/>
        <rFont val="Calibri"/>
        <family val="2"/>
        <scheme val="minor"/>
      </rPr>
      <t xml:space="preserve">Columns B, D, and F: </t>
    </r>
    <r>
      <rPr>
        <sz val="11"/>
        <color theme="1"/>
        <rFont val="Calibri"/>
        <family val="2"/>
        <scheme val="minor"/>
      </rPr>
      <t xml:space="preserve">use the drop-down options provided. For </t>
    </r>
    <r>
      <rPr>
        <b/>
        <sz val="11"/>
        <rFont val="Calibri"/>
        <family val="2"/>
        <scheme val="minor"/>
      </rPr>
      <t>Vacancy Disposition</t>
    </r>
    <r>
      <rPr>
        <sz val="11"/>
        <color theme="1"/>
        <rFont val="Calibri"/>
        <family val="2"/>
        <scheme val="minor"/>
      </rPr>
      <t>, if you intend to close admission to the Day program, select "Close admission." If you plan to use the vacancy to support an individual with complex behavioral or medical needs with an unmet day need, select "Backfill from DDS priorities." Otherwise, select "Backfill from provider waitlist."</t>
    </r>
  </si>
  <si>
    <r>
      <t>·</t>
    </r>
    <r>
      <rPr>
        <sz val="7"/>
        <color theme="1"/>
        <rFont val="Calibri"/>
        <family val="2"/>
        <scheme val="minor"/>
      </rPr>
      <t xml:space="preserve">       </t>
    </r>
    <r>
      <rPr>
        <b/>
        <sz val="11"/>
        <color theme="1"/>
        <rFont val="Calibri"/>
        <family val="2"/>
        <scheme val="minor"/>
      </rPr>
      <t xml:space="preserve">New Employment Focused Placement Incentive: </t>
    </r>
    <r>
      <rPr>
        <sz val="11"/>
        <color theme="1"/>
        <rFont val="Calibri"/>
        <family val="2"/>
        <scheme val="minor"/>
      </rPr>
      <t>An enhanced rate payment based on an individual’s target service rate specific to the outcome of the transition. For each hour of the new supports provided to each individual, the provider will receive double the usual rate (the usual rate plus an incentive payment equal to that rate). This incentive is for each hour billed up to 30 hours per week for six months. Transitions that fall in one of the below categories qualify for this incentive:</t>
    </r>
  </si>
  <si>
    <t>NEFP Weeks (26 Max)</t>
  </si>
  <si>
    <t>NEFP Incentive</t>
  </si>
  <si>
    <t>New Employment Focused Placement (NEFP) Incentive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</si>
</sst>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_(&quot;$&quot;* #,##0_);_(&quot;$&quot;* \(#,##0\);_(&quot;$&quot;* &quot;-&quot;??_);_(@_)"/>
  </numFmts>
  <fonts count="35"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1"/>
      <color theme="1"/>
      <name val="Calibri"/>
      <family val="2"/>
      <scheme val="minor"/>
    </font>
    <font>
      <b/>
      <sz val="11"/>
      <color indexed="8"/>
      <name val="Calibri"/>
      <family val="2"/>
    </font>
    <font>
      <sz val="11"/>
      <color indexed="8"/>
      <name val="Calibri"/>
      <family val="2"/>
    </font>
    <font>
      <b/>
      <sz val="10"/>
      <color indexed="23"/>
      <name val="Tahoma"/>
      <family val="2"/>
    </font>
    <font>
      <sz val="11"/>
      <color theme="1"/>
      <name val="Arial"/>
      <family val="2"/>
    </font>
    <font>
      <b/>
      <sz val="10"/>
      <name val="Arial"/>
      <family val="2"/>
    </font>
    <font>
      <b/>
      <sz val="11"/>
      <color theme="1"/>
      <name val="Arial"/>
      <family val="2"/>
    </font>
    <font>
      <b/>
      <sz val="10"/>
      <color indexed="55"/>
      <name val="Arial"/>
      <family val="2"/>
    </font>
    <font>
      <sz val="10"/>
      <name val="Arial"/>
      <family val="2"/>
    </font>
    <font>
      <b/>
      <sz val="10"/>
      <color indexed="23"/>
      <name val="Arial"/>
      <family val="2"/>
    </font>
    <font>
      <u/>
      <sz val="12"/>
      <color indexed="12"/>
      <name val="Times New Roman"/>
      <family val="1"/>
    </font>
    <font>
      <b/>
      <i/>
      <sz val="10"/>
      <name val="Arial"/>
      <family val="2"/>
    </font>
    <font>
      <b/>
      <u/>
      <sz val="10"/>
      <name val="Arial"/>
      <family val="2"/>
    </font>
    <font>
      <b/>
      <sz val="10"/>
      <color theme="1"/>
      <name val="Arial"/>
      <family val="2"/>
    </font>
    <font>
      <b/>
      <sz val="11"/>
      <color theme="0"/>
      <name val="Calibri"/>
      <family val="2"/>
      <scheme val="minor"/>
    </font>
    <font>
      <sz val="11"/>
      <color indexed="8"/>
      <name val="Calibri"/>
      <family val="2"/>
    </font>
    <font>
      <sz val="16"/>
      <color theme="1"/>
      <name val="Calibri"/>
      <family val="2"/>
      <scheme val="minor"/>
    </font>
    <font>
      <sz val="7"/>
      <color theme="1"/>
      <name val="Times New Roman"/>
      <family val="1"/>
    </font>
    <font>
      <u/>
      <sz val="11"/>
      <color theme="1"/>
      <name val="Calibri"/>
      <family val="2"/>
      <scheme val="minor"/>
    </font>
    <font>
      <sz val="11"/>
      <color theme="1"/>
      <name val="Symbol"/>
      <family val="1"/>
      <charset val="2"/>
    </font>
    <font>
      <b/>
      <sz val="11.5"/>
      <color theme="1"/>
      <name val="Calibri"/>
      <family val="2"/>
      <scheme val="minor"/>
    </font>
    <font>
      <b/>
      <sz val="7"/>
      <color theme="1"/>
      <name val="Times New Roman"/>
      <family val="1"/>
    </font>
    <font>
      <sz val="11.5"/>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theme="0"/>
      <name val="Calibri"/>
      <family val="2"/>
    </font>
    <font>
      <b/>
      <sz val="11"/>
      <color theme="0"/>
      <name val="Arial"/>
      <family val="2"/>
    </font>
    <font>
      <sz val="7"/>
      <color theme="1"/>
      <name val="Calibri"/>
      <family val="2"/>
      <scheme val="minor"/>
    </font>
    <font>
      <b/>
      <sz val="7"/>
      <color theme="1"/>
      <name val="Calibri"/>
      <family val="2"/>
      <scheme val="minor"/>
    </font>
    <font>
      <sz val="7"/>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indexed="64"/>
      </patternFill>
    </fill>
    <fill>
      <patternFill patternType="solid">
        <fgColor theme="4"/>
        <bgColor indexed="64"/>
      </patternFill>
    </fill>
    <fill>
      <patternFill patternType="solid">
        <fgColor theme="7" tint="0.79998168889431442"/>
        <bgColor indexed="64"/>
      </patternFill>
    </fill>
    <fill>
      <patternFill patternType="solid">
        <fgColor rgb="FFED8C01"/>
        <bgColor indexed="64"/>
      </patternFill>
    </fill>
    <fill>
      <patternFill patternType="solid">
        <fgColor rgb="FF009DEA"/>
        <bgColor indexed="64"/>
      </patternFill>
    </fill>
    <fill>
      <patternFill patternType="solid">
        <fgColor rgb="FF22326E"/>
        <bgColor indexed="64"/>
      </patternFill>
    </fill>
    <fill>
      <patternFill patternType="solid">
        <fgColor rgb="FFE03C3A"/>
        <bgColor indexed="64"/>
      </patternFill>
    </fill>
    <fill>
      <patternFill patternType="solid">
        <fgColor theme="8" tint="0.79998168889431442"/>
        <bgColor indexed="64"/>
      </patternFill>
    </fill>
    <fill>
      <patternFill patternType="solid">
        <fgColor theme="0" tint="-4.9989318521683403E-2"/>
        <bgColor indexed="64"/>
      </patternFill>
    </fill>
  </fills>
  <borders count="64">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thin">
        <color indexed="55"/>
      </top>
      <bottom/>
      <diagonal/>
    </border>
    <border>
      <left style="thin">
        <color indexed="22"/>
      </left>
      <right/>
      <top style="thin">
        <color indexed="22"/>
      </top>
      <bottom style="thin">
        <color indexed="22"/>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style="thin">
        <color indexed="22"/>
      </top>
      <bottom/>
      <diagonal/>
    </border>
    <border>
      <left style="thin">
        <color indexed="22"/>
      </left>
      <right style="medium">
        <color indexed="64"/>
      </right>
      <top style="thin">
        <color indexed="22"/>
      </top>
      <bottom style="thin">
        <color indexed="22"/>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right style="medium">
        <color indexed="64"/>
      </right>
      <top style="thin">
        <color indexed="22"/>
      </top>
      <bottom/>
      <diagonal/>
    </border>
    <border>
      <left style="medium">
        <color indexed="64"/>
      </left>
      <right style="thin">
        <color indexed="22"/>
      </right>
      <top/>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diagonal/>
    </border>
    <border>
      <left/>
      <right style="medium">
        <color indexed="64"/>
      </right>
      <top style="thin">
        <color indexed="22"/>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theme="4" tint="0.39997558519241921"/>
      </left>
      <right/>
      <top style="thin">
        <color theme="4" tint="0.39997558519241921"/>
      </top>
      <bottom style="medium">
        <color indexed="64"/>
      </bottom>
      <diagonal/>
    </border>
    <border>
      <left/>
      <right/>
      <top style="thin">
        <color theme="4" tint="0.39997558519241921"/>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2" fillId="0" borderId="0"/>
    <xf numFmtId="43" fontId="4" fillId="0" borderId="0" applyFont="0" applyFill="0" applyBorder="0" applyAlignment="0" applyProtection="0"/>
    <xf numFmtId="44" fontId="4" fillId="0" borderId="0" applyFont="0" applyFill="0" applyBorder="0" applyAlignment="0" applyProtection="0"/>
    <xf numFmtId="0" fontId="14" fillId="0" borderId="0" applyNumberFormat="0" applyFill="0" applyBorder="0" applyAlignment="0" applyProtection="0">
      <alignment vertical="top"/>
      <protection locked="0"/>
    </xf>
  </cellStyleXfs>
  <cellXfs count="246">
    <xf numFmtId="0" fontId="0" fillId="0" borderId="0" xfId="0"/>
    <xf numFmtId="0" fontId="0" fillId="0" borderId="0" xfId="0" applyAlignment="1">
      <alignment horizontal="center" wrapText="1"/>
    </xf>
    <xf numFmtId="0" fontId="0" fillId="0" borderId="0" xfId="0" applyAlignment="1">
      <alignment horizontal="center"/>
    </xf>
    <xf numFmtId="0" fontId="1" fillId="0" borderId="2" xfId="0" applyFont="1" applyBorder="1" applyAlignment="1">
      <alignment horizontal="center" wrapText="1"/>
    </xf>
    <xf numFmtId="164" fontId="1" fillId="0" borderId="2" xfId="0" applyNumberFormat="1" applyFont="1" applyBorder="1" applyAlignment="1">
      <alignment horizontal="center" wrapText="1"/>
    </xf>
    <xf numFmtId="164" fontId="0" fillId="0" borderId="0" xfId="0" applyNumberFormat="1"/>
    <xf numFmtId="165" fontId="0" fillId="0" borderId="0" xfId="0" applyNumberFormat="1"/>
    <xf numFmtId="0" fontId="0" fillId="0" borderId="0" xfId="0" quotePrefix="1"/>
    <xf numFmtId="0" fontId="3" fillId="0" borderId="0" xfId="1" applyFont="1"/>
    <xf numFmtId="0" fontId="3" fillId="0" borderId="0" xfId="1" applyFont="1" applyAlignment="1">
      <alignment horizontal="center"/>
    </xf>
    <xf numFmtId="166" fontId="6" fillId="3" borderId="15" xfId="2" applyNumberFormat="1" applyFont="1" applyFill="1" applyBorder="1" applyAlignment="1" applyProtection="1">
      <alignment horizontal="right"/>
    </xf>
    <xf numFmtId="165" fontId="6" fillId="3" borderId="15" xfId="2" applyNumberFormat="1" applyFont="1" applyFill="1" applyBorder="1" applyAlignment="1" applyProtection="1">
      <alignment horizontal="right"/>
    </xf>
    <xf numFmtId="0" fontId="8" fillId="0" borderId="0" xfId="0" applyFont="1"/>
    <xf numFmtId="0" fontId="8" fillId="0" borderId="18" xfId="0" applyFont="1" applyBorder="1"/>
    <xf numFmtId="0" fontId="8" fillId="0" borderId="13" xfId="0" applyFont="1" applyBorder="1"/>
    <xf numFmtId="166" fontId="15" fillId="0" borderId="27" xfId="2" applyNumberFormat="1" applyFont="1" applyFill="1" applyBorder="1" applyAlignment="1" applyProtection="1">
      <alignment vertical="center"/>
    </xf>
    <xf numFmtId="37" fontId="12" fillId="0" borderId="28" xfId="2" applyNumberFormat="1" applyFont="1" applyFill="1" applyBorder="1" applyAlignment="1" applyProtection="1">
      <alignment vertical="center"/>
    </xf>
    <xf numFmtId="0" fontId="0" fillId="0" borderId="6" xfId="0" applyBorder="1" applyAlignment="1">
      <alignment wrapText="1"/>
    </xf>
    <xf numFmtId="44" fontId="1" fillId="0" borderId="6" xfId="0" applyNumberFormat="1" applyFont="1" applyBorder="1"/>
    <xf numFmtId="0" fontId="0" fillId="0" borderId="6" xfId="0" applyBorder="1" applyAlignment="1">
      <alignment vertical="top" wrapText="1"/>
    </xf>
    <xf numFmtId="2" fontId="0" fillId="0" borderId="0" xfId="0" applyNumberFormat="1"/>
    <xf numFmtId="0" fontId="18" fillId="5" borderId="38" xfId="0" applyFont="1" applyFill="1" applyBorder="1" applyAlignment="1">
      <alignment horizontal="center" wrapText="1"/>
    </xf>
    <xf numFmtId="0" fontId="18" fillId="5" borderId="39" xfId="0" applyFont="1" applyFill="1" applyBorder="1" applyAlignment="1">
      <alignment horizontal="center" wrapText="1"/>
    </xf>
    <xf numFmtId="164" fontId="18" fillId="5" borderId="39" xfId="0" applyNumberFormat="1" applyFont="1" applyFill="1" applyBorder="1" applyAlignment="1">
      <alignment horizontal="center" wrapText="1"/>
    </xf>
    <xf numFmtId="0" fontId="18" fillId="5" borderId="16" xfId="0" applyFont="1" applyFill="1" applyBorder="1" applyAlignment="1">
      <alignment horizontal="center" wrapText="1"/>
    </xf>
    <xf numFmtId="0" fontId="18" fillId="5" borderId="40" xfId="0" applyFont="1" applyFill="1" applyBorder="1" applyAlignment="1">
      <alignment horizontal="center" wrapText="1"/>
    </xf>
    <xf numFmtId="164" fontId="18" fillId="5" borderId="40" xfId="0" applyNumberFormat="1" applyFont="1" applyFill="1" applyBorder="1" applyAlignment="1">
      <alignment horizontal="center" wrapText="1"/>
    </xf>
    <xf numFmtId="0" fontId="1" fillId="0" borderId="41" xfId="0" applyFont="1" applyBorder="1" applyAlignment="1">
      <alignment horizontal="center" wrapText="1"/>
    </xf>
    <xf numFmtId="0" fontId="1" fillId="0" borderId="42" xfId="0" applyFont="1" applyBorder="1" applyAlignment="1">
      <alignment horizontal="center" wrapText="1"/>
    </xf>
    <xf numFmtId="0" fontId="0" fillId="0" borderId="19" xfId="0" quotePrefix="1" applyBorder="1"/>
    <xf numFmtId="166" fontId="0" fillId="0" borderId="20" xfId="2" applyNumberFormat="1" applyFont="1" applyBorder="1"/>
    <xf numFmtId="0" fontId="0" fillId="0" borderId="19" xfId="0" applyBorder="1"/>
    <xf numFmtId="0" fontId="0" fillId="0" borderId="41" xfId="0" applyBorder="1"/>
    <xf numFmtId="0" fontId="0" fillId="0" borderId="2" xfId="0" applyBorder="1"/>
    <xf numFmtId="164" fontId="0" fillId="0" borderId="2" xfId="0" applyNumberFormat="1" applyBorder="1"/>
    <xf numFmtId="165" fontId="0" fillId="0" borderId="2" xfId="0" applyNumberFormat="1" applyBorder="1"/>
    <xf numFmtId="0" fontId="1" fillId="0" borderId="45" xfId="0" applyFont="1" applyBorder="1" applyAlignment="1">
      <alignment horizontal="center" wrapText="1"/>
    </xf>
    <xf numFmtId="0" fontId="0" fillId="0" borderId="46" xfId="0" applyBorder="1"/>
    <xf numFmtId="165" fontId="0" fillId="0" borderId="47" xfId="0" applyNumberFormat="1" applyBorder="1"/>
    <xf numFmtId="0" fontId="0" fillId="0" borderId="12" xfId="0" applyBorder="1"/>
    <xf numFmtId="166" fontId="19" fillId="4" borderId="15" xfId="2" applyNumberFormat="1" applyFont="1" applyFill="1" applyBorder="1" applyAlignment="1">
      <alignment horizontal="right"/>
    </xf>
    <xf numFmtId="165" fontId="19" fillId="4" borderId="15" xfId="2" applyNumberFormat="1" applyFont="1" applyFill="1" applyBorder="1" applyAlignment="1">
      <alignment horizontal="right"/>
    </xf>
    <xf numFmtId="166" fontId="6" fillId="4" borderId="15" xfId="2" applyNumberFormat="1" applyFont="1" applyFill="1" applyBorder="1" applyAlignment="1" applyProtection="1">
      <alignment horizontal="right"/>
    </xf>
    <xf numFmtId="165" fontId="6" fillId="4" borderId="15" xfId="2" applyNumberFormat="1" applyFont="1" applyFill="1" applyBorder="1" applyAlignment="1" applyProtection="1">
      <alignment horizontal="right"/>
    </xf>
    <xf numFmtId="166" fontId="19" fillId="4" borderId="24" xfId="2" applyNumberFormat="1" applyFont="1" applyFill="1" applyBorder="1" applyAlignment="1">
      <alignment horizontal="right"/>
    </xf>
    <xf numFmtId="165" fontId="19" fillId="4" borderId="24" xfId="2" applyNumberFormat="1" applyFont="1" applyFill="1" applyBorder="1" applyAlignment="1">
      <alignment horizontal="right"/>
    </xf>
    <xf numFmtId="0" fontId="0" fillId="0" borderId="0" xfId="0" applyAlignment="1">
      <alignment wrapText="1"/>
    </xf>
    <xf numFmtId="43" fontId="5" fillId="0" borderId="3" xfId="2" applyFont="1" applyFill="1" applyBorder="1" applyAlignment="1" applyProtection="1">
      <alignment wrapText="1"/>
    </xf>
    <xf numFmtId="43" fontId="5" fillId="0" borderId="4" xfId="2" applyFont="1" applyFill="1" applyBorder="1" applyAlignment="1" applyProtection="1">
      <alignment wrapText="1"/>
    </xf>
    <xf numFmtId="43" fontId="5" fillId="0" borderId="5" xfId="2" applyFont="1" applyFill="1" applyBorder="1" applyAlignment="1" applyProtection="1">
      <alignment horizontal="left" wrapText="1" indent="2"/>
    </xf>
    <xf numFmtId="43" fontId="5" fillId="0" borderId="6" xfId="2" applyFont="1" applyFill="1" applyBorder="1" applyAlignment="1" applyProtection="1">
      <alignment wrapText="1"/>
    </xf>
    <xf numFmtId="43" fontId="5" fillId="0" borderId="7" xfId="2" applyFont="1" applyFill="1" applyBorder="1" applyAlignment="1" applyProtection="1">
      <alignment horizontal="left" wrapText="1" indent="2"/>
    </xf>
    <xf numFmtId="43" fontId="5" fillId="0" borderId="8" xfId="2" applyFont="1" applyFill="1" applyBorder="1" applyAlignment="1" applyProtection="1">
      <alignment wrapText="1"/>
    </xf>
    <xf numFmtId="2" fontId="1" fillId="7" borderId="41" xfId="0" applyNumberFormat="1" applyFont="1" applyFill="1" applyBorder="1" applyAlignment="1">
      <alignment horizontal="center" wrapText="1"/>
    </xf>
    <xf numFmtId="164" fontId="18" fillId="0" borderId="2" xfId="0" applyNumberFormat="1" applyFont="1" applyBorder="1" applyAlignment="1">
      <alignment horizontal="center" wrapText="1"/>
    </xf>
    <xf numFmtId="2" fontId="18" fillId="0" borderId="2" xfId="0" applyNumberFormat="1" applyFont="1" applyBorder="1" applyAlignment="1">
      <alignment horizontal="center" wrapText="1"/>
    </xf>
    <xf numFmtId="0" fontId="0" fillId="0" borderId="0" xfId="0" applyNumberFormat="1"/>
    <xf numFmtId="1" fontId="0" fillId="0" borderId="0" xfId="0" applyNumberFormat="1"/>
    <xf numFmtId="164" fontId="1" fillId="0" borderId="6" xfId="3" applyNumberFormat="1" applyFont="1" applyBorder="1"/>
    <xf numFmtId="0" fontId="0" fillId="0" borderId="36" xfId="0" applyBorder="1" applyAlignment="1">
      <alignment vertical="center" wrapText="1"/>
    </xf>
    <xf numFmtId="0" fontId="0" fillId="0" borderId="51" xfId="0" applyBorder="1"/>
    <xf numFmtId="0" fontId="23" fillId="0" borderId="51" xfId="0" applyFont="1" applyBorder="1" applyAlignment="1">
      <alignment horizontal="left" vertical="center" indent="4"/>
    </xf>
    <xf numFmtId="0" fontId="23" fillId="0" borderId="51" xfId="0" applyFont="1" applyBorder="1" applyAlignment="1">
      <alignment horizontal="left" vertical="center" wrapText="1" indent="4"/>
    </xf>
    <xf numFmtId="0" fontId="0" fillId="0" borderId="51" xfId="0" applyBorder="1" applyAlignment="1">
      <alignment vertical="center"/>
    </xf>
    <xf numFmtId="0" fontId="23" fillId="0" borderId="52" xfId="0" applyFont="1" applyBorder="1" applyAlignment="1">
      <alignment horizontal="left" vertical="center" wrapText="1" indent="4"/>
    </xf>
    <xf numFmtId="0" fontId="24" fillId="0" borderId="51" xfId="0" applyFont="1" applyBorder="1" applyAlignment="1">
      <alignment horizontal="left" vertical="center" indent="9"/>
    </xf>
    <xf numFmtId="0" fontId="26" fillId="0" borderId="51" xfId="0" applyFont="1" applyBorder="1" applyAlignment="1">
      <alignment horizontal="left" vertical="center" wrapText="1" indent="9"/>
    </xf>
    <xf numFmtId="0" fontId="0" fillId="0" borderId="49" xfId="0" applyBorder="1" applyAlignment="1">
      <alignment wrapText="1"/>
    </xf>
    <xf numFmtId="0" fontId="18" fillId="0" borderId="2" xfId="0" applyFont="1" applyBorder="1" applyAlignment="1">
      <alignment horizontal="center" wrapText="1"/>
    </xf>
    <xf numFmtId="0" fontId="1" fillId="0" borderId="49" xfId="0" applyFont="1" applyBorder="1" applyAlignment="1">
      <alignment horizontal="center" wrapText="1"/>
    </xf>
    <xf numFmtId="0" fontId="0" fillId="8" borderId="51" xfId="0" applyFill="1" applyBorder="1" applyAlignment="1">
      <alignment vertical="center"/>
    </xf>
    <xf numFmtId="43" fontId="30" fillId="2" borderId="3" xfId="2" applyFont="1" applyFill="1" applyBorder="1" applyAlignment="1" applyProtection="1">
      <alignment horizontal="center" wrapText="1"/>
    </xf>
    <xf numFmtId="43" fontId="30" fillId="2" borderId="48" xfId="2" applyFont="1" applyFill="1" applyBorder="1" applyAlignment="1" applyProtection="1">
      <alignment horizontal="center" wrapText="1"/>
    </xf>
    <xf numFmtId="43" fontId="30" fillId="2" borderId="3" xfId="2" quotePrefix="1" applyFont="1" applyFill="1" applyBorder="1" applyAlignment="1" applyProtection="1">
      <alignment wrapText="1"/>
    </xf>
    <xf numFmtId="43" fontId="30" fillId="2" borderId="4" xfId="2" applyFont="1" applyFill="1" applyBorder="1" applyAlignment="1" applyProtection="1">
      <alignment wrapText="1"/>
    </xf>
    <xf numFmtId="43" fontId="30" fillId="2" borderId="5" xfId="2" applyFont="1" applyFill="1" applyBorder="1" applyAlignment="1" applyProtection="1">
      <alignment horizontal="left" wrapText="1" indent="2"/>
    </xf>
    <xf numFmtId="43" fontId="30" fillId="2" borderId="6" xfId="2" applyFont="1" applyFill="1" applyBorder="1" applyAlignment="1" applyProtection="1">
      <alignment wrapText="1"/>
    </xf>
    <xf numFmtId="43" fontId="30" fillId="2" borderId="5" xfId="2" applyFont="1" applyFill="1" applyBorder="1" applyAlignment="1" applyProtection="1">
      <alignment horizontal="left" wrapText="1" indent="3"/>
    </xf>
    <xf numFmtId="43" fontId="30" fillId="2" borderId="6" xfId="2" applyFont="1" applyFill="1" applyBorder="1" applyAlignment="1" applyProtection="1">
      <alignment horizontal="left" wrapText="1" indent="1"/>
    </xf>
    <xf numFmtId="43" fontId="30" fillId="2" borderId="49" xfId="2" applyFont="1" applyFill="1" applyBorder="1" applyAlignment="1" applyProtection="1">
      <alignment horizontal="center" wrapText="1"/>
    </xf>
    <xf numFmtId="0" fontId="8" fillId="0" borderId="0" xfId="0" applyFont="1" applyFill="1"/>
    <xf numFmtId="167" fontId="1" fillId="0" borderId="6" xfId="3" applyNumberFormat="1" applyFont="1" applyFill="1" applyBorder="1"/>
    <xf numFmtId="0" fontId="0" fillId="0" borderId="6" xfId="0" applyFill="1" applyBorder="1" applyAlignment="1">
      <alignment wrapText="1"/>
    </xf>
    <xf numFmtId="0" fontId="0" fillId="0" borderId="0" xfId="0" applyFill="1"/>
    <xf numFmtId="0" fontId="9" fillId="0" borderId="0" xfId="0" applyFont="1" applyFill="1"/>
    <xf numFmtId="0" fontId="8" fillId="0" borderId="19" xfId="0" applyFont="1" applyFill="1" applyBorder="1"/>
    <xf numFmtId="0" fontId="8" fillId="0" borderId="20" xfId="0" applyFont="1" applyFill="1" applyBorder="1"/>
    <xf numFmtId="0" fontId="9" fillId="0" borderId="21" xfId="0" applyFont="1" applyFill="1" applyBorder="1" applyAlignment="1">
      <alignment vertical="center"/>
    </xf>
    <xf numFmtId="166" fontId="9" fillId="0" borderId="5" xfId="2" applyNumberFormat="1" applyFont="1" applyFill="1" applyBorder="1"/>
    <xf numFmtId="0" fontId="9" fillId="0" borderId="15" xfId="0" applyFont="1" applyFill="1" applyBorder="1"/>
    <xf numFmtId="0" fontId="8" fillId="0" borderId="1" xfId="0" applyFont="1" applyFill="1" applyBorder="1"/>
    <xf numFmtId="0" fontId="11" fillId="0" borderId="22" xfId="0" applyFont="1" applyFill="1" applyBorder="1" applyAlignment="1">
      <alignment horizontal="left" indent="1"/>
    </xf>
    <xf numFmtId="167" fontId="12" fillId="0" borderId="5" xfId="3" applyNumberFormat="1" applyFont="1" applyFill="1" applyBorder="1" applyProtection="1">
      <protection locked="0"/>
    </xf>
    <xf numFmtId="2" fontId="12" fillId="0" borderId="15" xfId="0" applyNumberFormat="1" applyFont="1" applyFill="1" applyBorder="1" applyProtection="1">
      <protection locked="0"/>
    </xf>
    <xf numFmtId="0" fontId="13" fillId="0" borderId="22" xfId="0" applyFont="1" applyFill="1" applyBorder="1" applyAlignment="1">
      <alignment horizontal="left" vertical="center" indent="1"/>
    </xf>
    <xf numFmtId="0" fontId="13" fillId="0" borderId="22" xfId="4" applyFont="1" applyFill="1" applyBorder="1" applyAlignment="1" applyProtection="1">
      <alignment horizontal="left" vertical="center" indent="1"/>
    </xf>
    <xf numFmtId="167" fontId="12" fillId="0" borderId="7" xfId="3" applyNumberFormat="1" applyFont="1" applyFill="1" applyBorder="1" applyProtection="1">
      <protection locked="0"/>
    </xf>
    <xf numFmtId="2" fontId="12" fillId="0" borderId="9" xfId="0" applyNumberFormat="1" applyFont="1" applyFill="1" applyBorder="1" applyProtection="1">
      <protection locked="0"/>
    </xf>
    <xf numFmtId="0" fontId="8" fillId="0" borderId="22" xfId="0" applyFont="1" applyFill="1" applyBorder="1"/>
    <xf numFmtId="166" fontId="12" fillId="0" borderId="25" xfId="2" applyNumberFormat="1" applyFont="1" applyFill="1" applyBorder="1"/>
    <xf numFmtId="2" fontId="12" fillId="0" borderId="26" xfId="0" applyNumberFormat="1" applyFont="1" applyFill="1" applyBorder="1"/>
    <xf numFmtId="0" fontId="9" fillId="0" borderId="22" xfId="0" applyFont="1" applyFill="1" applyBorder="1" applyAlignment="1">
      <alignment vertical="center"/>
    </xf>
    <xf numFmtId="37" fontId="12" fillId="0" borderId="29" xfId="2" applyNumberFormat="1" applyFont="1" applyFill="1" applyBorder="1" applyAlignment="1" applyProtection="1">
      <alignment horizontal="left" vertical="center" indent="1"/>
    </xf>
    <xf numFmtId="37" fontId="12" fillId="0" borderId="30" xfId="2" applyNumberFormat="1" applyFont="1" applyFill="1" applyBorder="1" applyAlignment="1" applyProtection="1">
      <alignment horizontal="left" vertical="center" indent="1"/>
    </xf>
    <xf numFmtId="0" fontId="16" fillId="0" borderId="30" xfId="4" applyFont="1" applyFill="1" applyBorder="1" applyAlignment="1" applyProtection="1">
      <alignment horizontal="left" vertical="center" indent="1"/>
    </xf>
    <xf numFmtId="0" fontId="12" fillId="0" borderId="22" xfId="0" applyFont="1" applyFill="1" applyBorder="1"/>
    <xf numFmtId="0" fontId="8" fillId="0" borderId="32" xfId="0" applyFont="1" applyFill="1" applyBorder="1"/>
    <xf numFmtId="0" fontId="8" fillId="0" borderId="28" xfId="0" applyFont="1" applyFill="1" applyBorder="1"/>
    <xf numFmtId="0" fontId="9" fillId="0" borderId="22" xfId="0" applyFont="1" applyFill="1" applyBorder="1"/>
    <xf numFmtId="0" fontId="12" fillId="0" borderId="20" xfId="0" applyFont="1" applyFill="1" applyBorder="1"/>
    <xf numFmtId="0" fontId="8" fillId="0" borderId="25" xfId="0" applyFont="1" applyFill="1" applyBorder="1"/>
    <xf numFmtId="0" fontId="8" fillId="0" borderId="33" xfId="0" applyFont="1" applyFill="1" applyBorder="1"/>
    <xf numFmtId="0" fontId="9" fillId="0" borderId="1" xfId="0" applyFont="1" applyFill="1" applyBorder="1"/>
    <xf numFmtId="0" fontId="8" fillId="0" borderId="27" xfId="0" applyFont="1" applyFill="1" applyBorder="1"/>
    <xf numFmtId="0" fontId="8" fillId="0" borderId="34" xfId="0" applyFont="1" applyFill="1" applyBorder="1"/>
    <xf numFmtId="0" fontId="13" fillId="0" borderId="22" xfId="0" applyFont="1" applyFill="1" applyBorder="1" applyAlignment="1">
      <alignment horizontal="left" vertical="center"/>
    </xf>
    <xf numFmtId="166" fontId="12" fillId="0" borderId="19" xfId="2" applyNumberFormat="1" applyFont="1" applyFill="1" applyBorder="1"/>
    <xf numFmtId="2" fontId="12" fillId="0" borderId="20" xfId="0" applyNumberFormat="1" applyFont="1" applyFill="1" applyBorder="1"/>
    <xf numFmtId="166" fontId="12" fillId="0" borderId="27" xfId="2" applyNumberFormat="1" applyFont="1" applyFill="1" applyBorder="1"/>
    <xf numFmtId="0" fontId="12" fillId="0" borderId="28" xfId="0" applyFont="1" applyFill="1" applyBorder="1"/>
    <xf numFmtId="0" fontId="9" fillId="0" borderId="22" xfId="0" applyFont="1" applyFill="1" applyBorder="1" applyAlignment="1">
      <alignment horizontal="left" vertical="center"/>
    </xf>
    <xf numFmtId="0" fontId="12" fillId="0" borderId="29" xfId="0" applyFont="1" applyFill="1" applyBorder="1"/>
    <xf numFmtId="0" fontId="12" fillId="0" borderId="30" xfId="0" applyFont="1" applyFill="1" applyBorder="1"/>
    <xf numFmtId="0" fontId="9" fillId="0" borderId="22" xfId="0" applyFont="1" applyFill="1" applyBorder="1" applyAlignment="1">
      <alignment horizontal="left" vertical="center" indent="1"/>
    </xf>
    <xf numFmtId="0" fontId="13" fillId="0" borderId="22" xfId="0" applyFont="1" applyFill="1" applyBorder="1" applyAlignment="1">
      <alignment horizontal="left" vertical="center" indent="2"/>
    </xf>
    <xf numFmtId="0" fontId="13" fillId="0" borderId="22" xfId="4" applyFont="1" applyFill="1" applyBorder="1" applyAlignment="1" applyProtection="1">
      <alignment horizontal="left" vertical="center" indent="2"/>
    </xf>
    <xf numFmtId="166" fontId="8" fillId="0" borderId="19" xfId="2" applyNumberFormat="1" applyFont="1" applyFill="1" applyBorder="1"/>
    <xf numFmtId="0" fontId="10" fillId="9" borderId="16" xfId="0" applyFont="1" applyFill="1" applyBorder="1" applyAlignment="1">
      <alignment horizontal="centerContinuous"/>
    </xf>
    <xf numFmtId="0" fontId="10" fillId="9" borderId="17" xfId="0" applyFont="1" applyFill="1" applyBorder="1" applyAlignment="1">
      <alignment horizontal="centerContinuous"/>
    </xf>
    <xf numFmtId="0" fontId="10" fillId="10" borderId="16" xfId="0" applyFont="1" applyFill="1" applyBorder="1" applyAlignment="1">
      <alignment horizontal="centerContinuous"/>
    </xf>
    <xf numFmtId="0" fontId="10" fillId="10" borderId="17" xfId="0" applyFont="1" applyFill="1" applyBorder="1" applyAlignment="1">
      <alignment horizontal="centerContinuous"/>
    </xf>
    <xf numFmtId="0" fontId="31" fillId="11" borderId="16" xfId="0" applyFont="1" applyFill="1" applyBorder="1" applyAlignment="1">
      <alignment horizontal="centerContinuous"/>
    </xf>
    <xf numFmtId="0" fontId="31" fillId="11" borderId="17" xfId="0" applyFont="1" applyFill="1" applyBorder="1" applyAlignment="1">
      <alignment horizontal="centerContinuous"/>
    </xf>
    <xf numFmtId="0" fontId="10" fillId="12" borderId="16" xfId="0" applyFont="1" applyFill="1" applyBorder="1" applyAlignment="1">
      <alignment horizontal="centerContinuous"/>
    </xf>
    <xf numFmtId="0" fontId="10" fillId="12" borderId="17" xfId="0" applyFont="1" applyFill="1" applyBorder="1" applyAlignment="1">
      <alignment horizontal="centerContinuous"/>
    </xf>
    <xf numFmtId="0" fontId="0" fillId="0" borderId="53" xfId="0" applyBorder="1" applyAlignment="1">
      <alignment wrapText="1"/>
    </xf>
    <xf numFmtId="44" fontId="1" fillId="0" borderId="53" xfId="3" applyFont="1" applyBorder="1"/>
    <xf numFmtId="0" fontId="9" fillId="13" borderId="19" xfId="0" applyFont="1" applyFill="1" applyBorder="1"/>
    <xf numFmtId="0" fontId="8" fillId="13" borderId="0" xfId="0" applyFont="1" applyFill="1" applyBorder="1"/>
    <xf numFmtId="0" fontId="8" fillId="13" borderId="20" xfId="0" applyFont="1" applyFill="1" applyBorder="1"/>
    <xf numFmtId="165" fontId="0" fillId="0" borderId="0" xfId="3" applyNumberFormat="1" applyFont="1"/>
    <xf numFmtId="165" fontId="0" fillId="0" borderId="0" xfId="0" applyNumberFormat="1" applyBorder="1"/>
    <xf numFmtId="167" fontId="9" fillId="14" borderId="23" xfId="3" applyNumberFormat="1" applyFont="1" applyFill="1" applyBorder="1"/>
    <xf numFmtId="2" fontId="9" fillId="14" borderId="24" xfId="0" applyNumberFormat="1" applyFont="1" applyFill="1" applyBorder="1"/>
    <xf numFmtId="37" fontId="12" fillId="14" borderId="31" xfId="2" applyNumberFormat="1" applyFont="1" applyFill="1" applyBorder="1" applyAlignment="1" applyProtection="1">
      <alignment horizontal="left" vertical="center" indent="1"/>
    </xf>
    <xf numFmtId="0" fontId="9" fillId="14" borderId="22" xfId="0" applyFont="1" applyFill="1" applyBorder="1"/>
    <xf numFmtId="167" fontId="12" fillId="14" borderId="5" xfId="3" applyNumberFormat="1" applyFont="1" applyFill="1" applyBorder="1"/>
    <xf numFmtId="0" fontId="12" fillId="14" borderId="20" xfId="0" applyFont="1" applyFill="1" applyBorder="1"/>
    <xf numFmtId="0" fontId="12" fillId="14" borderId="30" xfId="0" applyFont="1" applyFill="1" applyBorder="1"/>
    <xf numFmtId="167" fontId="17" fillId="14" borderId="5" xfId="3" applyNumberFormat="1" applyFont="1" applyFill="1" applyBorder="1" applyProtection="1"/>
    <xf numFmtId="0" fontId="8" fillId="14" borderId="30" xfId="0" applyFont="1" applyFill="1" applyBorder="1"/>
    <xf numFmtId="167" fontId="17" fillId="14" borderId="7" xfId="3" applyNumberFormat="1" applyFont="1" applyFill="1" applyBorder="1"/>
    <xf numFmtId="0" fontId="8" fillId="14" borderId="35" xfId="0" applyFont="1" applyFill="1" applyBorder="1"/>
    <xf numFmtId="0" fontId="9" fillId="14" borderId="36" xfId="0" applyFont="1" applyFill="1" applyBorder="1"/>
    <xf numFmtId="167" fontId="8" fillId="14" borderId="37" xfId="3" applyNumberFormat="1" applyFont="1" applyFill="1" applyBorder="1"/>
    <xf numFmtId="0" fontId="9" fillId="14" borderId="22" xfId="0" applyFont="1" applyFill="1" applyBorder="1" applyAlignment="1">
      <alignment horizontal="left" vertical="center"/>
    </xf>
    <xf numFmtId="0" fontId="9" fillId="14" borderId="22" xfId="0" applyFont="1" applyFill="1" applyBorder="1" applyAlignment="1">
      <alignment horizontal="left"/>
    </xf>
    <xf numFmtId="0" fontId="0" fillId="0" borderId="0" xfId="0" applyBorder="1"/>
    <xf numFmtId="43" fontId="30" fillId="2" borderId="55" xfId="2" applyFont="1" applyFill="1" applyBorder="1" applyAlignment="1" applyProtection="1">
      <alignment horizontal="left" wrapText="1" indent="2"/>
    </xf>
    <xf numFmtId="43" fontId="30" fillId="2" borderId="54" xfId="2" applyFont="1" applyFill="1" applyBorder="1" applyAlignment="1" applyProtection="1">
      <alignment wrapText="1"/>
    </xf>
    <xf numFmtId="0" fontId="7" fillId="4" borderId="4" xfId="0" applyFont="1" applyFill="1" applyBorder="1" applyAlignment="1">
      <alignment horizontal="left" vertical="center" wrapText="1"/>
    </xf>
    <xf numFmtId="165" fontId="6" fillId="3" borderId="56" xfId="2" applyNumberFormat="1" applyFont="1" applyFill="1" applyBorder="1" applyAlignment="1" applyProtection="1">
      <alignment horizontal="right"/>
    </xf>
    <xf numFmtId="43" fontId="30" fillId="2" borderId="57" xfId="2" applyFont="1" applyFill="1" applyBorder="1" applyAlignment="1" applyProtection="1">
      <alignment horizontal="left" wrapText="1" indent="2"/>
    </xf>
    <xf numFmtId="43" fontId="30" fillId="2" borderId="2" xfId="2" applyFont="1" applyFill="1" applyBorder="1" applyAlignment="1" applyProtection="1">
      <alignment wrapText="1"/>
    </xf>
    <xf numFmtId="0" fontId="7" fillId="4" borderId="8" xfId="0" applyFont="1" applyFill="1" applyBorder="1" applyAlignment="1">
      <alignment horizontal="left" vertical="center" wrapText="1"/>
    </xf>
    <xf numFmtId="165" fontId="6" fillId="3" borderId="9" xfId="2" applyNumberFormat="1" applyFont="1" applyFill="1" applyBorder="1" applyAlignment="1" applyProtection="1">
      <alignment horizontal="right"/>
    </xf>
    <xf numFmtId="43" fontId="30" fillId="2" borderId="58" xfId="2" applyFont="1" applyFill="1" applyBorder="1" applyAlignment="1" applyProtection="1">
      <alignment wrapText="1"/>
    </xf>
    <xf numFmtId="166" fontId="6" fillId="3" borderId="9" xfId="2" applyNumberFormat="1" applyFont="1" applyFill="1" applyBorder="1" applyAlignment="1" applyProtection="1">
      <alignment horizontal="right"/>
    </xf>
    <xf numFmtId="0" fontId="3" fillId="0" borderId="6" xfId="2" applyNumberFormat="1" applyFont="1" applyFill="1" applyBorder="1" applyAlignment="1" applyProtection="1">
      <alignment horizontal="left" wrapText="1"/>
    </xf>
    <xf numFmtId="0" fontId="18" fillId="7" borderId="56" xfId="0" applyFont="1" applyFill="1" applyBorder="1" applyAlignment="1">
      <alignment horizontal="center" wrapText="1"/>
    </xf>
    <xf numFmtId="0" fontId="0" fillId="0" borderId="5" xfId="0" applyBorder="1" applyAlignment="1">
      <alignment horizontal="center" vertical="center"/>
    </xf>
    <xf numFmtId="0" fontId="0" fillId="0" borderId="15" xfId="0" applyBorder="1"/>
    <xf numFmtId="0" fontId="18" fillId="7" borderId="9" xfId="0" applyFont="1" applyFill="1" applyBorder="1" applyAlignment="1">
      <alignment horizontal="center"/>
    </xf>
    <xf numFmtId="0" fontId="0" fillId="0" borderId="51" xfId="0" applyFont="1" applyBorder="1" applyAlignment="1">
      <alignment horizontal="left" vertical="center" indent="14"/>
    </xf>
    <xf numFmtId="0" fontId="0" fillId="0" borderId="51" xfId="0" applyFont="1" applyBorder="1" applyAlignment="1">
      <alignment horizontal="left" vertical="center" wrapText="1" indent="14"/>
    </xf>
    <xf numFmtId="2" fontId="1" fillId="0" borderId="2" xfId="0" applyNumberFormat="1" applyFont="1" applyBorder="1" applyAlignment="1">
      <alignment horizontal="center" wrapText="1"/>
    </xf>
    <xf numFmtId="0" fontId="18" fillId="5" borderId="2" xfId="0" applyFont="1" applyFill="1" applyBorder="1" applyAlignment="1" applyProtection="1">
      <alignment horizontal="center" wrapText="1"/>
      <protection hidden="1"/>
    </xf>
    <xf numFmtId="165" fontId="0" fillId="0" borderId="0" xfId="0" applyNumberFormat="1" applyProtection="1">
      <protection hidden="1"/>
    </xf>
    <xf numFmtId="0" fontId="0" fillId="0" borderId="0" xfId="0" applyProtection="1">
      <protection hidden="1"/>
    </xf>
    <xf numFmtId="0" fontId="18" fillId="0" borderId="2" xfId="0" applyFont="1" applyFill="1" applyBorder="1" applyAlignment="1" applyProtection="1">
      <alignment horizontal="center" wrapText="1"/>
      <protection hidden="1"/>
    </xf>
    <xf numFmtId="0" fontId="0" fillId="0" borderId="53" xfId="0" applyBorder="1" applyAlignment="1">
      <alignment horizontal="right"/>
    </xf>
    <xf numFmtId="164" fontId="0" fillId="3" borderId="6" xfId="0" applyNumberFormat="1" applyFill="1" applyBorder="1"/>
    <xf numFmtId="43" fontId="30" fillId="2" borderId="0" xfId="2" applyFont="1" applyFill="1" applyBorder="1" applyAlignment="1" applyProtection="1">
      <alignment horizontal="left" vertical="center" wrapText="1"/>
    </xf>
    <xf numFmtId="164" fontId="1" fillId="3" borderId="0" xfId="0" applyNumberFormat="1" applyFont="1" applyFill="1" applyAlignment="1">
      <alignment vertical="center"/>
    </xf>
    <xf numFmtId="0" fontId="0" fillId="0" borderId="0" xfId="0" applyFont="1"/>
    <xf numFmtId="0" fontId="0" fillId="0" borderId="36" xfId="0" applyFont="1" applyBorder="1" applyAlignment="1">
      <alignment vertical="center" wrapText="1"/>
    </xf>
    <xf numFmtId="0" fontId="0" fillId="0" borderId="51" xfId="0" applyFont="1" applyBorder="1"/>
    <xf numFmtId="0" fontId="0" fillId="0" borderId="51" xfId="0" applyFont="1" applyBorder="1" applyAlignment="1">
      <alignment horizontal="left" vertical="center" indent="4"/>
    </xf>
    <xf numFmtId="0" fontId="0" fillId="0" borderId="51" xfId="0" applyFont="1" applyBorder="1" applyAlignment="1">
      <alignment horizontal="left" vertical="center" wrapText="1" indent="4"/>
    </xf>
    <xf numFmtId="0" fontId="0" fillId="8" borderId="51" xfId="0" applyFont="1" applyFill="1" applyBorder="1" applyAlignment="1">
      <alignment vertical="center"/>
    </xf>
    <xf numFmtId="0" fontId="0" fillId="0" borderId="51" xfId="0" applyFont="1" applyBorder="1" applyAlignment="1">
      <alignment vertical="center"/>
    </xf>
    <xf numFmtId="0" fontId="28" fillId="0" borderId="51" xfId="0" applyFont="1" applyBorder="1" applyAlignment="1">
      <alignment horizontal="left" vertical="center" wrapText="1" indent="4"/>
    </xf>
    <xf numFmtId="0" fontId="0" fillId="0" borderId="52" xfId="0" applyFont="1" applyBorder="1" applyAlignment="1">
      <alignment horizontal="left" vertical="center" wrapText="1" indent="4"/>
    </xf>
    <xf numFmtId="0" fontId="20" fillId="6" borderId="6" xfId="0" applyFont="1" applyFill="1" applyBorder="1" applyAlignment="1">
      <alignment horizontal="left" vertical="center"/>
    </xf>
    <xf numFmtId="0" fontId="20" fillId="6" borderId="50" xfId="0" applyFont="1" applyFill="1" applyBorder="1" applyAlignment="1">
      <alignment horizontal="left" vertical="center"/>
    </xf>
    <xf numFmtId="166" fontId="6" fillId="3" borderId="10" xfId="2" applyNumberFormat="1" applyFont="1" applyFill="1" applyBorder="1" applyAlignment="1" applyProtection="1">
      <alignment horizontal="center"/>
    </xf>
    <xf numFmtId="166" fontId="6" fillId="3" borderId="11" xfId="2" applyNumberFormat="1" applyFont="1" applyFill="1" applyBorder="1" applyAlignment="1" applyProtection="1">
      <alignment horizontal="center"/>
    </xf>
    <xf numFmtId="166" fontId="6" fillId="3" borderId="14" xfId="2" applyNumberFormat="1" applyFont="1" applyFill="1" applyBorder="1" applyAlignment="1" applyProtection="1">
      <alignment horizontal="center"/>
    </xf>
    <xf numFmtId="0" fontId="0" fillId="0" borderId="6" xfId="0" applyBorder="1" applyAlignment="1">
      <alignment horizontal="center"/>
    </xf>
    <xf numFmtId="43" fontId="5" fillId="0" borderId="6" xfId="2" applyFont="1" applyFill="1" applyBorder="1" applyAlignment="1" applyProtection="1">
      <alignment horizontal="center" wrapText="1"/>
    </xf>
    <xf numFmtId="0" fontId="18" fillId="7" borderId="3" xfId="0" applyFont="1" applyFill="1" applyBorder="1" applyAlignment="1">
      <alignment horizontal="center" vertical="center"/>
    </xf>
    <xf numFmtId="0" fontId="18" fillId="7" borderId="4" xfId="0" applyFont="1" applyFill="1" applyBorder="1" applyAlignment="1">
      <alignment horizontal="center" vertical="center"/>
    </xf>
    <xf numFmtId="0" fontId="0" fillId="0" borderId="53" xfId="0" applyBorder="1" applyAlignment="1">
      <alignment horizontal="left"/>
    </xf>
    <xf numFmtId="0" fontId="1" fillId="0" borderId="2" xfId="0" applyFont="1" applyBorder="1" applyAlignment="1">
      <alignment horizontal="left"/>
    </xf>
    <xf numFmtId="0" fontId="1" fillId="0" borderId="59" xfId="0" applyFont="1" applyBorder="1" applyAlignment="1">
      <alignment horizontal="left"/>
    </xf>
    <xf numFmtId="0" fontId="1" fillId="0" borderId="60" xfId="0" applyFont="1" applyBorder="1" applyAlignment="1">
      <alignment horizontal="left"/>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0" fillId="0" borderId="12" xfId="0" applyFill="1" applyBorder="1" applyAlignment="1">
      <alignment horizontal="left" vertical="center" wrapText="1"/>
    </xf>
    <xf numFmtId="0" fontId="0" fillId="0" borderId="63" xfId="0" applyFill="1" applyBorder="1" applyAlignment="1">
      <alignment horizontal="left" vertical="center" wrapText="1"/>
    </xf>
    <xf numFmtId="164" fontId="0" fillId="3" borderId="50" xfId="0" applyNumberFormat="1" applyFill="1" applyBorder="1" applyAlignment="1">
      <alignment horizontal="right" vertical="center"/>
    </xf>
    <xf numFmtId="164" fontId="0" fillId="3" borderId="53" xfId="0" applyNumberFormat="1" applyFill="1" applyBorder="1" applyAlignment="1">
      <alignment horizontal="right" vertical="center"/>
    </xf>
    <xf numFmtId="0" fontId="18" fillId="7" borderId="7" xfId="0" applyFont="1" applyFill="1" applyBorder="1" applyAlignment="1">
      <alignment horizontal="center" vertical="center"/>
    </xf>
    <xf numFmtId="0" fontId="18" fillId="7" borderId="8" xfId="0" applyFont="1" applyFill="1" applyBorder="1" applyAlignment="1">
      <alignment horizontal="center" vertical="center"/>
    </xf>
    <xf numFmtId="0" fontId="18" fillId="5" borderId="10" xfId="0" applyFont="1" applyFill="1" applyBorder="1" applyAlignment="1">
      <alignment horizontal="center" wrapText="1"/>
    </xf>
    <xf numFmtId="0" fontId="18" fillId="5" borderId="43" xfId="0" applyFont="1" applyFill="1" applyBorder="1" applyAlignment="1">
      <alignment horizontal="center" wrapText="1"/>
    </xf>
    <xf numFmtId="0" fontId="18" fillId="5" borderId="44" xfId="0" applyFont="1" applyFill="1" applyBorder="1" applyAlignment="1">
      <alignment horizontal="center" wrapText="1"/>
    </xf>
    <xf numFmtId="0" fontId="18" fillId="5" borderId="42" xfId="0" applyFont="1" applyFill="1" applyBorder="1" applyAlignment="1">
      <alignment horizontal="center" wrapText="1"/>
    </xf>
    <xf numFmtId="0" fontId="18" fillId="5" borderId="16" xfId="0" applyFont="1" applyFill="1" applyBorder="1" applyAlignment="1">
      <alignment horizontal="center"/>
    </xf>
    <xf numFmtId="0" fontId="18" fillId="5" borderId="17" xfId="0" applyFont="1" applyFill="1" applyBorder="1" applyAlignment="1">
      <alignment horizontal="center"/>
    </xf>
    <xf numFmtId="2" fontId="18" fillId="5" borderId="16" xfId="0" applyNumberFormat="1" applyFont="1" applyFill="1" applyBorder="1" applyAlignment="1">
      <alignment horizontal="center" wrapText="1"/>
    </xf>
    <xf numFmtId="2" fontId="18" fillId="5" borderId="40" xfId="0" applyNumberFormat="1" applyFont="1" applyFill="1" applyBorder="1" applyAlignment="1">
      <alignment horizontal="center" wrapText="1"/>
    </xf>
    <xf numFmtId="2" fontId="18" fillId="5" borderId="17" xfId="0" applyNumberFormat="1" applyFont="1" applyFill="1" applyBorder="1" applyAlignment="1">
      <alignment horizontal="center" wrapText="1"/>
    </xf>
    <xf numFmtId="0" fontId="9" fillId="13" borderId="18" xfId="0" applyFont="1" applyFill="1" applyBorder="1" applyAlignment="1">
      <alignment horizontal="left" vertical="top" wrapText="1"/>
    </xf>
    <xf numFmtId="0" fontId="9" fillId="13" borderId="54" xfId="0" applyFont="1" applyFill="1" applyBorder="1" applyAlignment="1">
      <alignment horizontal="left" vertical="top" wrapText="1"/>
    </xf>
    <xf numFmtId="0" fontId="9" fillId="13" borderId="13" xfId="0" applyFont="1" applyFill="1" applyBorder="1" applyAlignment="1">
      <alignment horizontal="left" vertical="top" wrapText="1"/>
    </xf>
    <xf numFmtId="0" fontId="9" fillId="13" borderId="19" xfId="0" applyFont="1" applyFill="1" applyBorder="1" applyAlignment="1">
      <alignment horizontal="left" vertical="top" wrapText="1"/>
    </xf>
    <xf numFmtId="0" fontId="9" fillId="13" borderId="0" xfId="0" applyFont="1" applyFill="1" applyBorder="1" applyAlignment="1">
      <alignment horizontal="left" vertical="top" wrapText="1"/>
    </xf>
    <xf numFmtId="0" fontId="9" fillId="13" borderId="20" xfId="0" applyFont="1" applyFill="1" applyBorder="1" applyAlignment="1">
      <alignment horizontal="left" vertical="top" wrapText="1"/>
    </xf>
    <xf numFmtId="0" fontId="9" fillId="13" borderId="41" xfId="0" applyFont="1" applyFill="1" applyBorder="1" applyAlignment="1">
      <alignment horizontal="left" vertical="top" wrapText="1"/>
    </xf>
    <xf numFmtId="0" fontId="9" fillId="13" borderId="2" xfId="0" applyFont="1" applyFill="1" applyBorder="1" applyAlignment="1">
      <alignment horizontal="left" vertical="top" wrapText="1"/>
    </xf>
    <xf numFmtId="0" fontId="9" fillId="13" borderId="42" xfId="0" applyFont="1" applyFill="1" applyBorder="1" applyAlignment="1">
      <alignment horizontal="left" vertical="top" wrapText="1"/>
    </xf>
    <xf numFmtId="0" fontId="0" fillId="13" borderId="18" xfId="0" applyFill="1" applyBorder="1" applyAlignment="1">
      <alignment horizontal="left" vertical="top" wrapText="1"/>
    </xf>
    <xf numFmtId="0" fontId="0" fillId="13" borderId="54" xfId="0" applyFill="1" applyBorder="1" applyAlignment="1">
      <alignment horizontal="left" vertical="top" wrapText="1"/>
    </xf>
    <xf numFmtId="0" fontId="0" fillId="13" borderId="13" xfId="0" applyFill="1" applyBorder="1" applyAlignment="1">
      <alignment horizontal="left" vertical="top" wrapText="1"/>
    </xf>
    <xf numFmtId="0" fontId="0" fillId="13" borderId="19" xfId="0" applyFill="1" applyBorder="1" applyAlignment="1">
      <alignment horizontal="left" vertical="top" wrapText="1"/>
    </xf>
    <xf numFmtId="0" fontId="0" fillId="13" borderId="0" xfId="0" applyFill="1" applyBorder="1" applyAlignment="1">
      <alignment horizontal="left" vertical="top" wrapText="1"/>
    </xf>
    <xf numFmtId="0" fontId="0" fillId="13" borderId="20" xfId="0" applyFill="1" applyBorder="1" applyAlignment="1">
      <alignment horizontal="left" vertical="top" wrapText="1"/>
    </xf>
    <xf numFmtId="0" fontId="10" fillId="0" borderId="16" xfId="0" applyFont="1" applyBorder="1" applyAlignment="1"/>
    <xf numFmtId="0" fontId="10" fillId="0" borderId="17" xfId="0" applyFont="1" applyBorder="1" applyAlignment="1"/>
    <xf numFmtId="0" fontId="28" fillId="13" borderId="19" xfId="0" applyFont="1" applyFill="1" applyBorder="1" applyAlignment="1">
      <alignment horizontal="left" vertical="top" wrapText="1"/>
    </xf>
    <xf numFmtId="0" fontId="28" fillId="13" borderId="0" xfId="0" applyFont="1" applyFill="1" applyBorder="1" applyAlignment="1">
      <alignment horizontal="left" vertical="top" wrapText="1"/>
    </xf>
    <xf numFmtId="0" fontId="28" fillId="13" borderId="20" xfId="0" applyFont="1" applyFill="1" applyBorder="1" applyAlignment="1">
      <alignment horizontal="left" vertical="top" wrapText="1"/>
    </xf>
    <xf numFmtId="0" fontId="28" fillId="13" borderId="41" xfId="0" applyFont="1" applyFill="1" applyBorder="1" applyAlignment="1">
      <alignment horizontal="left" vertical="top" wrapText="1"/>
    </xf>
    <xf numFmtId="0" fontId="28" fillId="13" borderId="2" xfId="0" applyFont="1" applyFill="1" applyBorder="1" applyAlignment="1">
      <alignment horizontal="left" vertical="top" wrapText="1"/>
    </xf>
    <xf numFmtId="0" fontId="28" fillId="13" borderId="42" xfId="0" applyFont="1" applyFill="1" applyBorder="1" applyAlignment="1">
      <alignment horizontal="left" vertical="top" wrapText="1"/>
    </xf>
  </cellXfs>
  <cellStyles count="5">
    <cellStyle name="Comma" xfId="2" builtinId="3"/>
    <cellStyle name="Currency" xfId="3" builtinId="4"/>
    <cellStyle name="Hyperlink" xfId="4" builtinId="8"/>
    <cellStyle name="Normal" xfId="0" builtinId="0"/>
    <cellStyle name="Normal_Sheet1" xfId="1" xr:uid="{A3C6C7CE-B637-4230-8B48-79B3F9DD92A2}"/>
  </cellStyles>
  <dxfs count="24">
    <dxf>
      <numFmt numFmtId="165" formatCode="&quot;$&quot;#,##0"/>
      <protection locked="1" hidden="1"/>
    </dxf>
    <dxf>
      <numFmt numFmtId="165" formatCode="&quot;$&quot;#,##0"/>
    </dxf>
    <dxf>
      <numFmt numFmtId="165" formatCode="&quot;$&quot;#,##0"/>
    </dxf>
    <dxf>
      <numFmt numFmtId="165" formatCode="&quot;$&quot;#,##0"/>
    </dxf>
    <dxf>
      <numFmt numFmtId="0" formatCode="General"/>
    </dxf>
    <dxf>
      <numFmt numFmtId="0" formatCode="General"/>
    </dxf>
    <dxf>
      <numFmt numFmtId="165" formatCode="&quot;$&quot;#,##0"/>
    </dxf>
    <dxf>
      <numFmt numFmtId="164" formatCode="&quot;$&quot;#,##0.00"/>
    </dxf>
    <dxf>
      <numFmt numFmtId="1" formatCode="0"/>
    </dxf>
    <dxf>
      <numFmt numFmtId="1" formatCode="0"/>
    </dxf>
    <dxf>
      <numFmt numFmtId="165" formatCode="&quot;$&quot;#,##0"/>
      <protection locked="1" hidden="0"/>
    </dxf>
    <dxf>
      <numFmt numFmtId="165" formatCode="&quot;$&quot;#,##0"/>
    </dxf>
    <dxf>
      <numFmt numFmtId="165" formatCode="&quot;$&quot;#,##0"/>
    </dxf>
    <dxf>
      <border outline="0">
        <bottom style="medium">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numFmt numFmtId="165" formatCode="&quot;$&quot;#,##0"/>
    </dxf>
    <dxf>
      <border diagonalUp="0" diagonalDown="0">
        <left/>
        <right style="thin">
          <color indexed="64"/>
        </right>
        <vertical/>
      </border>
    </dxf>
    <dxf>
      <border diagonalUp="0" diagonalDown="0">
        <left style="thin">
          <color indexed="64"/>
        </left>
        <right/>
        <vertical/>
      </border>
    </dxf>
    <dxf>
      <numFmt numFmtId="165" formatCode="&quot;$&quot;#,##0"/>
      <protection locked="1" hidden="0"/>
    </dxf>
    <dxf>
      <numFmt numFmtId="165" formatCode="&quot;$&quot;#,##0"/>
      <protection locked="1" hidden="0"/>
    </dxf>
    <dxf>
      <numFmt numFmtId="164" formatCode="&quot;$&quot;#,##0.00"/>
    </dxf>
    <dxf>
      <numFmt numFmtId="164" formatCode="&quot;$&quot;#,##0.00"/>
    </dxf>
    <dxf>
      <border outline="0">
        <bottom style="medium">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C85DEA-12C3-4CEC-86FF-1B6E9671B35E}" name="Table2" displayName="Table2" ref="A2:L100" totalsRowShown="0" headerRowDxfId="23" headerRowBorderDxfId="22">
  <autoFilter ref="A2:L100" xr:uid="{9840780E-FDD2-497F-9343-F5F2B235F08C}"/>
  <tableColumns count="12">
    <tableColumn id="1" xr3:uid="{1070182D-BB31-47EE-9F70-1D24F7B1B0A3}" name="DDS Number"/>
    <tableColumn id="2" xr3:uid="{AB07953F-1D9F-47D9-B731-B3926CC2597D}" name="Current Service"/>
    <tableColumn id="3" xr3:uid="{2F8701BF-9B7E-4E8D-8631-3A7685E53C27}" name="Current Annual Funding" dataDxfId="21"/>
    <tableColumn id="4" xr3:uid="{8F502226-2226-472A-A093-630AD1FBAC91}" name="Target Service"/>
    <tableColumn id="5" xr3:uid="{6D69359B-B3D8-493A-8C68-76AF876D8864}" name="Target Annual Funding" dataDxfId="20"/>
    <tableColumn id="6" xr3:uid="{C2B9ADEB-1903-469E-9A7F-B69E92959E12}" name="Vacancy Disposition"/>
    <tableColumn id="7" xr3:uid="{99A099C4-5E5C-4F08-9E00-9C0837DAA2B5}" name="Residential _x000a_STEP Incentive" dataDxfId="19">
      <calculatedColumnFormula>IF(AND(Table2[[#This Row],[Target Service]]&lt;&gt;"CLA - Community Living Arrangement",Table2[[#This Row],[Target Service]]&lt;&gt;"CRS - Continuous Residential Supports",Table2[[#This Row],[Target Service]]&lt;&gt;"",Table2[[#This Row],[Current Service]]&lt;&gt;""),'Data Validation'!B$2,0)</calculatedColumnFormula>
    </tableColumn>
    <tableColumn id="8" xr3:uid="{0B50F3E5-2A33-484C-BE05-232A7FE36E5C}" name="New Residential Placement Incentive" dataDxfId="18">
      <calculatedColumnFormula>IF(AND(Table2[[#This Row],[Target Service]]&lt;&gt;"CLA - Community Living Arrangement",Table2[[#This Row],[Target Service]]&lt;&gt;"CRS - Continuous Residential Supports",Table2[[#This Row],[Target Service]]&lt;&gt;""),$E3/'Data Validation'!$B$7*'Data Validation'!$B$5,0)</calculatedColumnFormula>
    </tableColumn>
    <tableColumn id="9" xr3:uid="{5F048031-F0A7-4ECB-9BEB-257B276485F2}" name="Months Needed (Max 6)" dataDxfId="17"/>
    <tableColumn id="10" xr3:uid="{F87D1DDA-6B3B-4C29-90F5-7AF3D9A1EDBB}" name="Provider Transition Incentive" dataDxfId="16">
      <calculatedColumnFormula>IF(AND($D3&lt;&gt;"CLA - Community Living Arrangement",$D3&lt;&gt;"CRS - Continuous Residential Supports"),$C3/'Data Validation'!$B$6*$I3,0)</calculatedColumnFormula>
    </tableColumn>
    <tableColumn id="12" xr3:uid="{DE57CFA0-A33C-411B-A82E-20AC9620D141}" name="Total Incentives" dataDxfId="15">
      <calculatedColumnFormula>SUM(Table2[[#This Row],[Provider Transition Incentive]],Table2[[#This Row],[New Residential Placement Incentive]],Table2[[#This Row],[Residential 
STEP Incentive]])</calculatedColumnFormula>
    </tableColumn>
    <tableColumn id="11" xr3:uid="{9CEBEB6B-F9F2-401A-9410-94D4A3DA5714}" name="Program Savings _x000a_(Cost)">
      <calculatedColumnFormula>Table2[[#This Row],[Current Annual Funding]]-Table2[[#This Row],[Target Annual Funding]]</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C24C2B-2D10-4B15-AA98-44291A9C28A6}" name="Table3" displayName="Table3" ref="A2:R100" totalsRowShown="0" headerRowDxfId="14" headerRowBorderDxfId="13">
  <autoFilter ref="A2:R100" xr:uid="{984D2E0E-A1E8-48CE-B1BB-FB775CFA9E97}"/>
  <tableColumns count="18">
    <tableColumn id="1" xr3:uid="{607DCA61-8FD2-4525-A918-830A92E337EE}" name="DDS Number"/>
    <tableColumn id="2" xr3:uid="{EBC4CB1B-4693-4B16-9C32-871C467DE004}" name="Current Service"/>
    <tableColumn id="3" xr3:uid="{CC382783-F93C-449E-BE8F-1F0DD63C7070}" name="Current Annual Funding" dataDxfId="12"/>
    <tableColumn id="4" xr3:uid="{5B327545-54EC-402B-9205-D3B58C0311E5}" name="Target Service"/>
    <tableColumn id="5" xr3:uid="{DB2A9527-EF3A-4CF2-8379-E2B87704C173}" name="Target Annual Funding" dataDxfId="11" dataCellStyle="Currency"/>
    <tableColumn id="6" xr3:uid="{823E9A6D-EFCB-4E62-AAE4-5A3963611068}" name="Vacancy Disposition"/>
    <tableColumn id="17" xr3:uid="{08057D05-B090-449F-9F06-47B1BF36CD0E}" name="Day STEP Incentive" dataDxfId="0">
      <calculatedColumnFormula>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calculatedColumnFormula>
    </tableColumn>
    <tableColumn id="7" xr3:uid="{9B695C2B-1521-4344-A475-6F16E5F9E8D6}" name="Months Needed (Max 4)"/>
    <tableColumn id="8" xr3:uid="{C86475D7-3A60-4C0A-8B15-87252CA28E72}" name="Provider Transition Incentive" dataDxfId="10">
      <calculatedColumnFormula>IF(Table3[[#This Row],[Day STEP Incentive]]&lt;&gt;0,Table3[[#This Row],[Current Annual Funding]]/'Data Validation'!$B$6*Table3[[#This Row],[Months Needed (Max 4)]],0)</calculatedColumnFormula>
    </tableColumn>
    <tableColumn id="9" xr3:uid="{87A43AD1-BE32-4D8C-9C31-3CD452C78775}" name="Hours Per Week_x000a_(30 Max)" dataDxfId="9"/>
    <tableColumn id="10" xr3:uid="{72C79258-0F54-416B-9A4C-3E7A0C3C69B2}" name="NEFP Weeks (26 Max)" dataDxfId="8"/>
    <tableColumn id="11" xr3:uid="{049AC380-9313-47E7-A31F-14FB2D36989F}" name="Rate For Target Day Setting" dataDxfId="7"/>
    <tableColumn id="12" xr3:uid="{AAE9E206-4559-481F-A3AD-849EAC4E4CF1}" name="NEFP Incentive" dataDxfId="6">
      <calculatedColumnFormula>Table3[[#This Row],[Hours Per Week
(30 Max)]]*Table3[[#This Row],[NEFP Weeks (26 Max)]]*Table3[[#This Row],[Rate For Target Day Setting]]</calculatedColumnFormula>
    </tableColumn>
    <tableColumn id="13" xr3:uid="{460BAEFB-C5B5-48CF-95F9-41EF52D1772E}" name="Hours Per Week_x000a_(25 Max)" dataDxfId="5"/>
    <tableColumn id="14" xr3:uid="{32D7B328-AC22-4D01-9710-6B6764D44302}" name="NIEP Weeks_x000a_(26 Max)" dataDxfId="4"/>
    <tableColumn id="15" xr3:uid="{1DF3E856-6DDD-4A97-9892-7BA39AC0B881}" name="NIEP Incentive" dataDxfId="3">
      <calculatedColumnFormula>IF(OR(Table3[[#This Row],[Target Service]]="Customized Employment",Table3[[#This Row],[Target Service]]="SEI - Individual Supported Employment"),Table3[[#This Row],[Hours Per Week
(25 Max)]]*Table3[[#This Row],[NIEP Weeks
(26 Max)]]*'Data Validation'!$B$4,0)</calculatedColumnFormula>
    </tableColumn>
    <tableColumn id="19" xr3:uid="{D7A21443-9EFC-4BDC-BF57-01896B4DD823}" name="Total Incentives" dataDxfId="2">
      <calculatedColumnFormula>SUM(Table3[[#This Row],[NIEP Incentive]],Table3[[#This Row],[NEFP Incentive]],Table3[[#This Row],[Provider Transition Incentive]],Table3[[#This Row],[Day STEP Incentive]])</calculatedColumnFormula>
    </tableColumn>
    <tableColumn id="16" xr3:uid="{44830614-6682-422B-8455-AC478E3E686D}" name="Program Savings _x000a_(Cost)" dataDxfId="1">
      <calculatedColumnFormula>Table3[[#This Row],[Current Annual Funding]]-Table3[[#This Row],[Target Annual Funding]]</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0A50-019C-43ED-A86D-1163FC2F2645}">
  <sheetPr>
    <tabColor rgb="FF009DEA"/>
  </sheetPr>
  <dimension ref="A1:A5"/>
  <sheetViews>
    <sheetView showGridLines="0" tabSelected="1" workbookViewId="0">
      <selection activeCell="A5" sqref="A5"/>
    </sheetView>
  </sheetViews>
  <sheetFormatPr defaultRowHeight="14.5" x14ac:dyDescent="0.35"/>
  <cols>
    <col min="1" max="1" width="167.7265625" customWidth="1"/>
  </cols>
  <sheetData>
    <row r="1" spans="1:1" x14ac:dyDescent="0.35">
      <c r="A1" s="193" t="s">
        <v>111</v>
      </c>
    </row>
    <row r="2" spans="1:1" ht="9" customHeight="1" x14ac:dyDescent="0.35">
      <c r="A2" s="193"/>
    </row>
    <row r="3" spans="1:1" ht="2.5" customHeight="1" thickBot="1" x14ac:dyDescent="0.4">
      <c r="A3" s="194"/>
    </row>
    <row r="4" spans="1:1" ht="87.5" thickBot="1" x14ac:dyDescent="0.4">
      <c r="A4" s="67" t="s">
        <v>148</v>
      </c>
    </row>
    <row r="5" spans="1:1" x14ac:dyDescent="0.35">
      <c r="A5" s="46"/>
    </row>
  </sheetData>
  <mergeCells count="1">
    <mergeCell ref="A1:A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99192-44F6-48D1-93D4-9AB8A9A70B1A}">
  <dimension ref="A1:C148"/>
  <sheetViews>
    <sheetView workbookViewId="0">
      <selection activeCell="A2" sqref="A2"/>
    </sheetView>
  </sheetViews>
  <sheetFormatPr defaultRowHeight="14.5" x14ac:dyDescent="0.35"/>
  <cols>
    <col min="1" max="1" width="76.26953125" bestFit="1" customWidth="1"/>
    <col min="2" max="2" width="5" bestFit="1" customWidth="1"/>
    <col min="3" max="3" width="9.26953125" bestFit="1" customWidth="1"/>
  </cols>
  <sheetData>
    <row r="1" spans="1:3" x14ac:dyDescent="0.35">
      <c r="A1" s="9" t="s">
        <v>167</v>
      </c>
      <c r="B1" s="9" t="s">
        <v>168</v>
      </c>
      <c r="C1" s="9" t="s">
        <v>169</v>
      </c>
    </row>
    <row r="2" spans="1:3" x14ac:dyDescent="0.35">
      <c r="A2" s="8" t="s">
        <v>170</v>
      </c>
      <c r="B2" s="8" t="s">
        <v>171</v>
      </c>
      <c r="C2" s="8" t="s">
        <v>172</v>
      </c>
    </row>
    <row r="3" spans="1:3" x14ac:dyDescent="0.35">
      <c r="A3" s="8" t="s">
        <v>173</v>
      </c>
      <c r="B3" s="8" t="s">
        <v>174</v>
      </c>
      <c r="C3" s="8" t="s">
        <v>175</v>
      </c>
    </row>
    <row r="4" spans="1:3" x14ac:dyDescent="0.35">
      <c r="A4" s="8" t="s">
        <v>176</v>
      </c>
      <c r="B4" s="8" t="s">
        <v>177</v>
      </c>
      <c r="C4" s="8" t="s">
        <v>178</v>
      </c>
    </row>
    <row r="5" spans="1:3" x14ac:dyDescent="0.35">
      <c r="A5" s="8" t="s">
        <v>179</v>
      </c>
      <c r="B5" s="8" t="s">
        <v>180</v>
      </c>
      <c r="C5" s="8" t="s">
        <v>181</v>
      </c>
    </row>
    <row r="6" spans="1:3" x14ac:dyDescent="0.35">
      <c r="A6" s="8" t="s">
        <v>182</v>
      </c>
      <c r="B6" s="8" t="s">
        <v>183</v>
      </c>
      <c r="C6" s="8" t="s">
        <v>184</v>
      </c>
    </row>
    <row r="7" spans="1:3" x14ac:dyDescent="0.35">
      <c r="A7" s="8" t="s">
        <v>185</v>
      </c>
      <c r="B7" s="8" t="s">
        <v>186</v>
      </c>
      <c r="C7" s="8" t="s">
        <v>187</v>
      </c>
    </row>
    <row r="8" spans="1:3" x14ac:dyDescent="0.35">
      <c r="A8" s="8" t="s">
        <v>188</v>
      </c>
      <c r="B8" s="8" t="s">
        <v>189</v>
      </c>
      <c r="C8" s="8" t="s">
        <v>190</v>
      </c>
    </row>
    <row r="9" spans="1:3" x14ac:dyDescent="0.35">
      <c r="A9" s="8" t="s">
        <v>191</v>
      </c>
      <c r="B9" s="8" t="s">
        <v>192</v>
      </c>
      <c r="C9" s="8" t="s">
        <v>193</v>
      </c>
    </row>
    <row r="10" spans="1:3" x14ac:dyDescent="0.35">
      <c r="A10" s="8" t="s">
        <v>194</v>
      </c>
      <c r="B10" s="8" t="s">
        <v>195</v>
      </c>
      <c r="C10" s="8" t="s">
        <v>195</v>
      </c>
    </row>
    <row r="11" spans="1:3" x14ac:dyDescent="0.35">
      <c r="A11" s="8" t="s">
        <v>196</v>
      </c>
      <c r="B11" s="8" t="s">
        <v>197</v>
      </c>
      <c r="C11" s="8" t="s">
        <v>198</v>
      </c>
    </row>
    <row r="12" spans="1:3" x14ac:dyDescent="0.35">
      <c r="A12" s="8" t="s">
        <v>199</v>
      </c>
      <c r="B12" s="8" t="s">
        <v>200</v>
      </c>
      <c r="C12" s="8" t="s">
        <v>201</v>
      </c>
    </row>
    <row r="13" spans="1:3" x14ac:dyDescent="0.35">
      <c r="A13" s="8" t="s">
        <v>202</v>
      </c>
      <c r="B13" s="8" t="s">
        <v>203</v>
      </c>
      <c r="C13" s="8" t="s">
        <v>204</v>
      </c>
    </row>
    <row r="14" spans="1:3" x14ac:dyDescent="0.35">
      <c r="A14" s="8" t="s">
        <v>205</v>
      </c>
      <c r="B14" s="8" t="s">
        <v>206</v>
      </c>
      <c r="C14" s="8" t="s">
        <v>207</v>
      </c>
    </row>
    <row r="15" spans="1:3" x14ac:dyDescent="0.35">
      <c r="A15" s="8" t="s">
        <v>208</v>
      </c>
      <c r="B15" s="8" t="s">
        <v>209</v>
      </c>
      <c r="C15" s="8" t="s">
        <v>210</v>
      </c>
    </row>
    <row r="16" spans="1:3" x14ac:dyDescent="0.35">
      <c r="A16" s="8" t="s">
        <v>211</v>
      </c>
      <c r="B16" s="8" t="s">
        <v>212</v>
      </c>
      <c r="C16" s="8" t="s">
        <v>213</v>
      </c>
    </row>
    <row r="17" spans="1:3" x14ac:dyDescent="0.35">
      <c r="A17" s="8" t="s">
        <v>214</v>
      </c>
      <c r="B17" s="8" t="s">
        <v>215</v>
      </c>
      <c r="C17" s="8" t="s">
        <v>216</v>
      </c>
    </row>
    <row r="18" spans="1:3" x14ac:dyDescent="0.35">
      <c r="A18" s="8" t="s">
        <v>217</v>
      </c>
      <c r="B18" s="8" t="s">
        <v>218</v>
      </c>
      <c r="C18" s="8" t="s">
        <v>219</v>
      </c>
    </row>
    <row r="19" spans="1:3" x14ac:dyDescent="0.35">
      <c r="A19" s="8" t="s">
        <v>220</v>
      </c>
      <c r="B19" s="8" t="s">
        <v>221</v>
      </c>
      <c r="C19" s="8" t="s">
        <v>221</v>
      </c>
    </row>
    <row r="20" spans="1:3" x14ac:dyDescent="0.35">
      <c r="A20" s="8" t="s">
        <v>222</v>
      </c>
      <c r="B20" s="8" t="s">
        <v>223</v>
      </c>
      <c r="C20" s="8" t="s">
        <v>224</v>
      </c>
    </row>
    <row r="21" spans="1:3" x14ac:dyDescent="0.35">
      <c r="A21" s="8" t="s">
        <v>225</v>
      </c>
      <c r="B21" s="8" t="s">
        <v>226</v>
      </c>
      <c r="C21" s="8" t="s">
        <v>227</v>
      </c>
    </row>
    <row r="22" spans="1:3" x14ac:dyDescent="0.35">
      <c r="A22" s="8" t="s">
        <v>228</v>
      </c>
      <c r="B22" s="8" t="s">
        <v>229</v>
      </c>
      <c r="C22" s="8" t="s">
        <v>230</v>
      </c>
    </row>
    <row r="23" spans="1:3" x14ac:dyDescent="0.35">
      <c r="A23" s="8" t="s">
        <v>231</v>
      </c>
      <c r="B23" s="8" t="s">
        <v>232</v>
      </c>
      <c r="C23" s="8" t="s">
        <v>233</v>
      </c>
    </row>
    <row r="24" spans="1:3" x14ac:dyDescent="0.35">
      <c r="A24" s="8" t="s">
        <v>234</v>
      </c>
      <c r="B24" s="8" t="s">
        <v>235</v>
      </c>
      <c r="C24" s="8" t="s">
        <v>236</v>
      </c>
    </row>
    <row r="25" spans="1:3" x14ac:dyDescent="0.35">
      <c r="A25" s="8" t="s">
        <v>237</v>
      </c>
      <c r="B25" s="8" t="s">
        <v>238</v>
      </c>
      <c r="C25" s="8" t="s">
        <v>239</v>
      </c>
    </row>
    <row r="26" spans="1:3" x14ac:dyDescent="0.35">
      <c r="A26" s="8" t="s">
        <v>240</v>
      </c>
      <c r="B26" s="8" t="s">
        <v>241</v>
      </c>
      <c r="C26" s="8" t="s">
        <v>242</v>
      </c>
    </row>
    <row r="27" spans="1:3" x14ac:dyDescent="0.35">
      <c r="A27" s="8" t="s">
        <v>243</v>
      </c>
      <c r="B27" s="8" t="s">
        <v>244</v>
      </c>
      <c r="C27" s="8" t="s">
        <v>245</v>
      </c>
    </row>
    <row r="28" spans="1:3" x14ac:dyDescent="0.35">
      <c r="A28" s="8" t="s">
        <v>246</v>
      </c>
      <c r="B28" s="8" t="s">
        <v>247</v>
      </c>
      <c r="C28" s="8" t="s">
        <v>248</v>
      </c>
    </row>
    <row r="29" spans="1:3" x14ac:dyDescent="0.35">
      <c r="A29" s="8" t="s">
        <v>249</v>
      </c>
      <c r="B29" s="8" t="s">
        <v>250</v>
      </c>
      <c r="C29" s="8" t="s">
        <v>251</v>
      </c>
    </row>
    <row r="30" spans="1:3" x14ac:dyDescent="0.35">
      <c r="A30" s="8" t="s">
        <v>252</v>
      </c>
      <c r="B30" s="8" t="s">
        <v>253</v>
      </c>
      <c r="C30" s="8" t="s">
        <v>254</v>
      </c>
    </row>
    <row r="31" spans="1:3" x14ac:dyDescent="0.35">
      <c r="A31" s="8" t="s">
        <v>255</v>
      </c>
      <c r="B31" s="8" t="s">
        <v>256</v>
      </c>
      <c r="C31" s="8" t="s">
        <v>257</v>
      </c>
    </row>
    <row r="32" spans="1:3" x14ac:dyDescent="0.35">
      <c r="A32" s="8" t="s">
        <v>258</v>
      </c>
      <c r="B32" s="8" t="s">
        <v>259</v>
      </c>
      <c r="C32" s="8" t="s">
        <v>260</v>
      </c>
    </row>
    <row r="33" spans="1:3" x14ac:dyDescent="0.35">
      <c r="A33" s="8" t="s">
        <v>261</v>
      </c>
      <c r="B33" s="8" t="s">
        <v>262</v>
      </c>
      <c r="C33" s="8" t="s">
        <v>263</v>
      </c>
    </row>
    <row r="34" spans="1:3" x14ac:dyDescent="0.35">
      <c r="A34" s="8" t="s">
        <v>264</v>
      </c>
      <c r="B34" s="8" t="s">
        <v>265</v>
      </c>
      <c r="C34" s="8" t="s">
        <v>266</v>
      </c>
    </row>
    <row r="35" spans="1:3" x14ac:dyDescent="0.35">
      <c r="A35" s="8" t="s">
        <v>267</v>
      </c>
      <c r="B35" s="8" t="s">
        <v>268</v>
      </c>
      <c r="C35" s="8" t="s">
        <v>269</v>
      </c>
    </row>
    <row r="36" spans="1:3" x14ac:dyDescent="0.35">
      <c r="A36" s="8" t="s">
        <v>270</v>
      </c>
      <c r="B36" s="8" t="s">
        <v>271</v>
      </c>
      <c r="C36" s="8" t="s">
        <v>272</v>
      </c>
    </row>
    <row r="37" spans="1:3" x14ac:dyDescent="0.35">
      <c r="A37" s="8" t="s">
        <v>273</v>
      </c>
      <c r="B37" s="8" t="s">
        <v>274</v>
      </c>
      <c r="C37" s="8" t="s">
        <v>275</v>
      </c>
    </row>
    <row r="38" spans="1:3" x14ac:dyDescent="0.35">
      <c r="A38" s="8" t="s">
        <v>276</v>
      </c>
      <c r="B38" s="8" t="s">
        <v>277</v>
      </c>
      <c r="C38" s="8" t="s">
        <v>278</v>
      </c>
    </row>
    <row r="39" spans="1:3" x14ac:dyDescent="0.35">
      <c r="A39" s="8" t="s">
        <v>279</v>
      </c>
      <c r="B39" s="8" t="s">
        <v>280</v>
      </c>
      <c r="C39" s="8" t="s">
        <v>281</v>
      </c>
    </row>
    <row r="40" spans="1:3" x14ac:dyDescent="0.35">
      <c r="A40" s="8" t="s">
        <v>282</v>
      </c>
      <c r="B40" s="8" t="s">
        <v>283</v>
      </c>
      <c r="C40" s="8" t="s">
        <v>284</v>
      </c>
    </row>
    <row r="41" spans="1:3" x14ac:dyDescent="0.35">
      <c r="A41" s="8" t="s">
        <v>285</v>
      </c>
      <c r="B41" s="8" t="s">
        <v>286</v>
      </c>
      <c r="C41" s="8" t="s">
        <v>287</v>
      </c>
    </row>
    <row r="42" spans="1:3" x14ac:dyDescent="0.35">
      <c r="A42" s="8" t="s">
        <v>288</v>
      </c>
      <c r="B42" s="8" t="s">
        <v>289</v>
      </c>
      <c r="C42" s="8" t="s">
        <v>290</v>
      </c>
    </row>
    <row r="43" spans="1:3" x14ac:dyDescent="0.35">
      <c r="A43" s="8" t="s">
        <v>291</v>
      </c>
      <c r="B43" s="8" t="s">
        <v>292</v>
      </c>
      <c r="C43" s="8" t="s">
        <v>293</v>
      </c>
    </row>
    <row r="44" spans="1:3" x14ac:dyDescent="0.35">
      <c r="A44" s="8" t="s">
        <v>294</v>
      </c>
      <c r="B44" s="8" t="s">
        <v>295</v>
      </c>
      <c r="C44" s="8" t="s">
        <v>296</v>
      </c>
    </row>
    <row r="45" spans="1:3" x14ac:dyDescent="0.35">
      <c r="A45" s="8" t="s">
        <v>297</v>
      </c>
      <c r="B45" s="8" t="s">
        <v>298</v>
      </c>
      <c r="C45" s="8" t="s">
        <v>299</v>
      </c>
    </row>
    <row r="46" spans="1:3" x14ac:dyDescent="0.35">
      <c r="A46" s="8" t="s">
        <v>300</v>
      </c>
      <c r="B46" s="8" t="s">
        <v>301</v>
      </c>
      <c r="C46" s="8" t="s">
        <v>302</v>
      </c>
    </row>
    <row r="47" spans="1:3" x14ac:dyDescent="0.35">
      <c r="A47" s="8" t="s">
        <v>303</v>
      </c>
      <c r="B47" s="8" t="s">
        <v>304</v>
      </c>
      <c r="C47" s="8" t="s">
        <v>305</v>
      </c>
    </row>
    <row r="48" spans="1:3" x14ac:dyDescent="0.35">
      <c r="A48" s="8" t="s">
        <v>306</v>
      </c>
      <c r="B48" s="8" t="s">
        <v>307</v>
      </c>
      <c r="C48" s="8" t="s">
        <v>308</v>
      </c>
    </row>
    <row r="49" spans="1:3" x14ac:dyDescent="0.35">
      <c r="A49" s="8" t="s">
        <v>309</v>
      </c>
      <c r="B49" s="8" t="s">
        <v>310</v>
      </c>
      <c r="C49" s="8" t="s">
        <v>311</v>
      </c>
    </row>
    <row r="50" spans="1:3" x14ac:dyDescent="0.35">
      <c r="A50" s="8" t="s">
        <v>312</v>
      </c>
      <c r="B50" s="8" t="s">
        <v>313</v>
      </c>
      <c r="C50" s="8" t="s">
        <v>314</v>
      </c>
    </row>
    <row r="51" spans="1:3" x14ac:dyDescent="0.35">
      <c r="A51" s="8" t="s">
        <v>315</v>
      </c>
      <c r="B51" s="8" t="s">
        <v>316</v>
      </c>
      <c r="C51" s="8" t="s">
        <v>317</v>
      </c>
    </row>
    <row r="52" spans="1:3" x14ac:dyDescent="0.35">
      <c r="A52" s="8" t="s">
        <v>318</v>
      </c>
      <c r="B52" s="8" t="s">
        <v>319</v>
      </c>
      <c r="C52" s="8" t="s">
        <v>320</v>
      </c>
    </row>
    <row r="53" spans="1:3" x14ac:dyDescent="0.35">
      <c r="A53" s="8" t="s">
        <v>321</v>
      </c>
      <c r="B53" s="8" t="s">
        <v>322</v>
      </c>
      <c r="C53" s="8" t="s">
        <v>323</v>
      </c>
    </row>
    <row r="54" spans="1:3" x14ac:dyDescent="0.35">
      <c r="A54" s="8" t="s">
        <v>324</v>
      </c>
      <c r="B54" s="8" t="s">
        <v>325</v>
      </c>
      <c r="C54" s="8" t="s">
        <v>326</v>
      </c>
    </row>
    <row r="55" spans="1:3" x14ac:dyDescent="0.35">
      <c r="A55" s="8" t="s">
        <v>327</v>
      </c>
      <c r="B55" s="8" t="s">
        <v>328</v>
      </c>
      <c r="C55" s="8" t="s">
        <v>329</v>
      </c>
    </row>
    <row r="56" spans="1:3" x14ac:dyDescent="0.35">
      <c r="A56" s="8" t="s">
        <v>330</v>
      </c>
      <c r="B56" s="8" t="s">
        <v>331</v>
      </c>
      <c r="C56" s="8" t="s">
        <v>332</v>
      </c>
    </row>
    <row r="57" spans="1:3" x14ac:dyDescent="0.35">
      <c r="A57" s="8" t="s">
        <v>333</v>
      </c>
      <c r="B57" s="8" t="s">
        <v>334</v>
      </c>
      <c r="C57" s="8" t="s">
        <v>335</v>
      </c>
    </row>
    <row r="58" spans="1:3" x14ac:dyDescent="0.35">
      <c r="A58" s="8" t="s">
        <v>336</v>
      </c>
      <c r="B58" s="8" t="s">
        <v>337</v>
      </c>
      <c r="C58" s="8" t="s">
        <v>338</v>
      </c>
    </row>
    <row r="59" spans="1:3" x14ac:dyDescent="0.35">
      <c r="A59" s="8" t="s">
        <v>339</v>
      </c>
      <c r="B59" s="8" t="s">
        <v>340</v>
      </c>
      <c r="C59" s="8" t="s">
        <v>341</v>
      </c>
    </row>
    <row r="60" spans="1:3" x14ac:dyDescent="0.35">
      <c r="A60" s="8" t="s">
        <v>342</v>
      </c>
      <c r="B60" s="8" t="s">
        <v>343</v>
      </c>
      <c r="C60" s="8" t="s">
        <v>344</v>
      </c>
    </row>
    <row r="61" spans="1:3" x14ac:dyDescent="0.35">
      <c r="A61" s="8" t="s">
        <v>345</v>
      </c>
      <c r="B61" s="8" t="s">
        <v>346</v>
      </c>
      <c r="C61" s="8" t="s">
        <v>346</v>
      </c>
    </row>
    <row r="62" spans="1:3" x14ac:dyDescent="0.35">
      <c r="A62" s="8" t="s">
        <v>347</v>
      </c>
      <c r="B62" s="8" t="s">
        <v>348</v>
      </c>
      <c r="C62" s="8" t="s">
        <v>349</v>
      </c>
    </row>
    <row r="63" spans="1:3" x14ac:dyDescent="0.35">
      <c r="A63" s="8" t="s">
        <v>350</v>
      </c>
      <c r="B63" s="8" t="s">
        <v>351</v>
      </c>
      <c r="C63" s="8" t="s">
        <v>352</v>
      </c>
    </row>
    <row r="64" spans="1:3" x14ac:dyDescent="0.35">
      <c r="A64" s="8" t="s">
        <v>353</v>
      </c>
      <c r="B64" s="8" t="s">
        <v>354</v>
      </c>
      <c r="C64" s="8" t="s">
        <v>355</v>
      </c>
    </row>
    <row r="65" spans="1:3" x14ac:dyDescent="0.35">
      <c r="A65" s="8" t="s">
        <v>356</v>
      </c>
      <c r="B65" s="8" t="s">
        <v>357</v>
      </c>
      <c r="C65" s="8" t="s">
        <v>358</v>
      </c>
    </row>
    <row r="66" spans="1:3" x14ac:dyDescent="0.35">
      <c r="A66" s="8" t="s">
        <v>359</v>
      </c>
      <c r="B66" s="8" t="s">
        <v>360</v>
      </c>
      <c r="C66" s="8" t="s">
        <v>360</v>
      </c>
    </row>
    <row r="67" spans="1:3" x14ac:dyDescent="0.35">
      <c r="A67" s="8" t="s">
        <v>361</v>
      </c>
      <c r="B67" s="8" t="s">
        <v>362</v>
      </c>
      <c r="C67" s="8" t="s">
        <v>363</v>
      </c>
    </row>
    <row r="68" spans="1:3" x14ac:dyDescent="0.35">
      <c r="A68" s="8" t="s">
        <v>364</v>
      </c>
      <c r="B68" s="8" t="s">
        <v>365</v>
      </c>
      <c r="C68" s="8" t="s">
        <v>365</v>
      </c>
    </row>
    <row r="69" spans="1:3" x14ac:dyDescent="0.35">
      <c r="A69" s="8" t="s">
        <v>366</v>
      </c>
      <c r="B69" s="8" t="s">
        <v>367</v>
      </c>
      <c r="C69" s="8" t="s">
        <v>368</v>
      </c>
    </row>
    <row r="70" spans="1:3" x14ac:dyDescent="0.35">
      <c r="A70" s="8" t="s">
        <v>369</v>
      </c>
      <c r="B70" s="8" t="s">
        <v>370</v>
      </c>
      <c r="C70" s="8" t="s">
        <v>371</v>
      </c>
    </row>
    <row r="71" spans="1:3" x14ac:dyDescent="0.35">
      <c r="A71" s="8" t="s">
        <v>372</v>
      </c>
      <c r="B71" s="8" t="s">
        <v>373</v>
      </c>
      <c r="C71" s="8" t="s">
        <v>374</v>
      </c>
    </row>
    <row r="72" spans="1:3" x14ac:dyDescent="0.35">
      <c r="A72" s="8" t="s">
        <v>375</v>
      </c>
      <c r="B72" s="8" t="s">
        <v>376</v>
      </c>
      <c r="C72" s="8" t="s">
        <v>377</v>
      </c>
    </row>
    <row r="73" spans="1:3" x14ac:dyDescent="0.35">
      <c r="A73" s="8" t="s">
        <v>378</v>
      </c>
      <c r="B73" s="8" t="s">
        <v>379</v>
      </c>
      <c r="C73" s="8" t="s">
        <v>380</v>
      </c>
    </row>
    <row r="74" spans="1:3" x14ac:dyDescent="0.35">
      <c r="A74" s="8" t="s">
        <v>381</v>
      </c>
      <c r="B74" s="8" t="s">
        <v>382</v>
      </c>
      <c r="C74" s="8" t="s">
        <v>383</v>
      </c>
    </row>
    <row r="75" spans="1:3" x14ac:dyDescent="0.35">
      <c r="A75" s="8" t="s">
        <v>384</v>
      </c>
      <c r="B75" s="8" t="s">
        <v>385</v>
      </c>
      <c r="C75" s="8" t="s">
        <v>386</v>
      </c>
    </row>
    <row r="76" spans="1:3" x14ac:dyDescent="0.35">
      <c r="A76" s="8" t="s">
        <v>387</v>
      </c>
      <c r="B76" s="8" t="s">
        <v>388</v>
      </c>
      <c r="C76" s="8" t="s">
        <v>388</v>
      </c>
    </row>
    <row r="77" spans="1:3" x14ac:dyDescent="0.35">
      <c r="A77" s="8" t="s">
        <v>389</v>
      </c>
      <c r="B77" s="8" t="s">
        <v>390</v>
      </c>
      <c r="C77" s="8" t="s">
        <v>390</v>
      </c>
    </row>
    <row r="78" spans="1:3" x14ac:dyDescent="0.35">
      <c r="A78" s="8" t="s">
        <v>391</v>
      </c>
      <c r="B78" s="8" t="s">
        <v>392</v>
      </c>
      <c r="C78" s="8" t="s">
        <v>393</v>
      </c>
    </row>
    <row r="79" spans="1:3" x14ac:dyDescent="0.35">
      <c r="A79" s="8" t="s">
        <v>394</v>
      </c>
      <c r="B79" s="8" t="s">
        <v>395</v>
      </c>
      <c r="C79" s="8" t="s">
        <v>396</v>
      </c>
    </row>
    <row r="80" spans="1:3" x14ac:dyDescent="0.35">
      <c r="A80" s="8" t="s">
        <v>397</v>
      </c>
      <c r="B80" s="8" t="s">
        <v>398</v>
      </c>
      <c r="C80" s="8" t="s">
        <v>399</v>
      </c>
    </row>
    <row r="81" spans="1:3" x14ac:dyDescent="0.35">
      <c r="A81" s="8" t="s">
        <v>400</v>
      </c>
      <c r="B81" s="8" t="s">
        <v>401</v>
      </c>
      <c r="C81" s="8" t="s">
        <v>402</v>
      </c>
    </row>
    <row r="82" spans="1:3" x14ac:dyDescent="0.35">
      <c r="A82" s="8" t="s">
        <v>403</v>
      </c>
      <c r="B82" s="8" t="s">
        <v>404</v>
      </c>
      <c r="C82" s="8" t="s">
        <v>405</v>
      </c>
    </row>
    <row r="83" spans="1:3" x14ac:dyDescent="0.35">
      <c r="A83" s="8" t="s">
        <v>406</v>
      </c>
      <c r="B83" s="8" t="s">
        <v>407</v>
      </c>
      <c r="C83" s="8" t="s">
        <v>408</v>
      </c>
    </row>
    <row r="84" spans="1:3" x14ac:dyDescent="0.35">
      <c r="A84" s="8" t="s">
        <v>409</v>
      </c>
      <c r="B84" s="8" t="s">
        <v>410</v>
      </c>
      <c r="C84" s="8" t="s">
        <v>411</v>
      </c>
    </row>
    <row r="85" spans="1:3" x14ac:dyDescent="0.35">
      <c r="A85" s="8" t="s">
        <v>412</v>
      </c>
      <c r="B85" s="8" t="s">
        <v>413</v>
      </c>
      <c r="C85" s="8" t="s">
        <v>414</v>
      </c>
    </row>
    <row r="86" spans="1:3" x14ac:dyDescent="0.35">
      <c r="A86" s="8" t="s">
        <v>415</v>
      </c>
      <c r="B86" s="8" t="s">
        <v>416</v>
      </c>
      <c r="C86" s="8" t="s">
        <v>417</v>
      </c>
    </row>
    <row r="87" spans="1:3" x14ac:dyDescent="0.35">
      <c r="A87" s="8" t="s">
        <v>418</v>
      </c>
      <c r="B87" s="8" t="s">
        <v>419</v>
      </c>
      <c r="C87" s="8" t="s">
        <v>420</v>
      </c>
    </row>
    <row r="88" spans="1:3" x14ac:dyDescent="0.35">
      <c r="A88" s="8" t="s">
        <v>421</v>
      </c>
      <c r="B88" s="8" t="s">
        <v>422</v>
      </c>
      <c r="C88" s="8" t="s">
        <v>423</v>
      </c>
    </row>
    <row r="89" spans="1:3" x14ac:dyDescent="0.35">
      <c r="A89" s="8" t="s">
        <v>424</v>
      </c>
      <c r="B89" s="8" t="s">
        <v>425</v>
      </c>
      <c r="C89" s="8" t="s">
        <v>426</v>
      </c>
    </row>
    <row r="90" spans="1:3" x14ac:dyDescent="0.35">
      <c r="A90" s="8" t="s">
        <v>427</v>
      </c>
      <c r="B90" s="8" t="s">
        <v>428</v>
      </c>
      <c r="C90" s="8" t="s">
        <v>429</v>
      </c>
    </row>
    <row r="91" spans="1:3" x14ac:dyDescent="0.35">
      <c r="A91" s="8" t="s">
        <v>430</v>
      </c>
      <c r="B91" s="8" t="s">
        <v>431</v>
      </c>
      <c r="C91" s="8" t="s">
        <v>432</v>
      </c>
    </row>
    <row r="92" spans="1:3" x14ac:dyDescent="0.35">
      <c r="A92" s="8" t="s">
        <v>433</v>
      </c>
      <c r="B92" s="8" t="s">
        <v>434</v>
      </c>
      <c r="C92" s="8" t="s">
        <v>435</v>
      </c>
    </row>
    <row r="93" spans="1:3" x14ac:dyDescent="0.35">
      <c r="A93" s="8" t="s">
        <v>436</v>
      </c>
      <c r="B93" s="8" t="s">
        <v>437</v>
      </c>
      <c r="C93" s="8" t="s">
        <v>438</v>
      </c>
    </row>
    <row r="94" spans="1:3" x14ac:dyDescent="0.35">
      <c r="A94" s="8" t="s">
        <v>439</v>
      </c>
      <c r="B94" s="8" t="s">
        <v>440</v>
      </c>
      <c r="C94" s="8" t="s">
        <v>441</v>
      </c>
    </row>
    <row r="95" spans="1:3" x14ac:dyDescent="0.35">
      <c r="A95" s="8" t="s">
        <v>442</v>
      </c>
      <c r="B95" s="8" t="s">
        <v>443</v>
      </c>
      <c r="C95" s="8" t="s">
        <v>444</v>
      </c>
    </row>
    <row r="96" spans="1:3" x14ac:dyDescent="0.35">
      <c r="A96" s="8" t="s">
        <v>445</v>
      </c>
      <c r="B96" s="8" t="s">
        <v>446</v>
      </c>
      <c r="C96" s="8" t="s">
        <v>447</v>
      </c>
    </row>
    <row r="97" spans="1:3" x14ac:dyDescent="0.35">
      <c r="A97" s="8" t="s">
        <v>448</v>
      </c>
      <c r="B97" s="8" t="s">
        <v>449</v>
      </c>
      <c r="C97" s="8" t="s">
        <v>450</v>
      </c>
    </row>
    <row r="98" spans="1:3" x14ac:dyDescent="0.35">
      <c r="A98" s="8" t="s">
        <v>451</v>
      </c>
      <c r="B98" s="8" t="s">
        <v>452</v>
      </c>
      <c r="C98" s="8" t="s">
        <v>453</v>
      </c>
    </row>
    <row r="99" spans="1:3" x14ac:dyDescent="0.35">
      <c r="A99" s="8" t="s">
        <v>454</v>
      </c>
      <c r="B99" s="8" t="s">
        <v>455</v>
      </c>
      <c r="C99" s="8" t="s">
        <v>456</v>
      </c>
    </row>
    <row r="100" spans="1:3" x14ac:dyDescent="0.35">
      <c r="A100" s="8" t="s">
        <v>457</v>
      </c>
      <c r="B100" s="8" t="s">
        <v>458</v>
      </c>
      <c r="C100" s="8" t="s">
        <v>459</v>
      </c>
    </row>
    <row r="101" spans="1:3" x14ac:dyDescent="0.35">
      <c r="A101" s="8" t="s">
        <v>460</v>
      </c>
      <c r="B101" s="8" t="s">
        <v>461</v>
      </c>
      <c r="C101" s="8" t="s">
        <v>462</v>
      </c>
    </row>
    <row r="102" spans="1:3" x14ac:dyDescent="0.35">
      <c r="A102" s="8" t="s">
        <v>463</v>
      </c>
      <c r="B102" s="8" t="s">
        <v>464</v>
      </c>
      <c r="C102" s="8" t="s">
        <v>465</v>
      </c>
    </row>
    <row r="103" spans="1:3" x14ac:dyDescent="0.35">
      <c r="A103" s="8" t="s">
        <v>466</v>
      </c>
      <c r="B103" s="8" t="s">
        <v>467</v>
      </c>
      <c r="C103" s="8" t="s">
        <v>468</v>
      </c>
    </row>
    <row r="104" spans="1:3" x14ac:dyDescent="0.35">
      <c r="A104" s="8" t="s">
        <v>469</v>
      </c>
      <c r="B104" s="8" t="s">
        <v>470</v>
      </c>
      <c r="C104" s="8" t="s">
        <v>471</v>
      </c>
    </row>
    <row r="105" spans="1:3" x14ac:dyDescent="0.35">
      <c r="A105" s="8" t="s">
        <v>472</v>
      </c>
      <c r="B105" s="8" t="s">
        <v>473</v>
      </c>
      <c r="C105" s="8" t="s">
        <v>474</v>
      </c>
    </row>
    <row r="106" spans="1:3" x14ac:dyDescent="0.35">
      <c r="A106" s="8" t="s">
        <v>475</v>
      </c>
      <c r="B106" s="8" t="s">
        <v>476</v>
      </c>
      <c r="C106" s="8" t="s">
        <v>477</v>
      </c>
    </row>
    <row r="107" spans="1:3" x14ac:dyDescent="0.35">
      <c r="A107" s="8" t="s">
        <v>478</v>
      </c>
      <c r="B107" s="8" t="s">
        <v>479</v>
      </c>
      <c r="C107" s="8" t="s">
        <v>480</v>
      </c>
    </row>
    <row r="108" spans="1:3" x14ac:dyDescent="0.35">
      <c r="A108" s="8" t="s">
        <v>481</v>
      </c>
      <c r="B108" s="8" t="s">
        <v>482</v>
      </c>
      <c r="C108" s="8" t="s">
        <v>483</v>
      </c>
    </row>
    <row r="109" spans="1:3" x14ac:dyDescent="0.35">
      <c r="A109" s="8" t="s">
        <v>484</v>
      </c>
      <c r="B109" s="8" t="s">
        <v>485</v>
      </c>
      <c r="C109" s="8" t="s">
        <v>486</v>
      </c>
    </row>
    <row r="110" spans="1:3" x14ac:dyDescent="0.35">
      <c r="A110" s="8" t="s">
        <v>487</v>
      </c>
      <c r="B110" s="8" t="s">
        <v>488</v>
      </c>
      <c r="C110" s="8" t="s">
        <v>489</v>
      </c>
    </row>
    <row r="111" spans="1:3" x14ac:dyDescent="0.35">
      <c r="A111" s="8" t="s">
        <v>490</v>
      </c>
      <c r="B111" s="8" t="s">
        <v>491</v>
      </c>
      <c r="C111" s="8" t="s">
        <v>492</v>
      </c>
    </row>
    <row r="112" spans="1:3" x14ac:dyDescent="0.35">
      <c r="A112" s="8" t="s">
        <v>493</v>
      </c>
      <c r="B112" s="8" t="s">
        <v>494</v>
      </c>
      <c r="C112" s="8" t="s">
        <v>495</v>
      </c>
    </row>
    <row r="113" spans="1:3" x14ac:dyDescent="0.35">
      <c r="A113" s="8" t="s">
        <v>496</v>
      </c>
      <c r="B113" s="8" t="s">
        <v>497</v>
      </c>
      <c r="C113" s="8" t="s">
        <v>498</v>
      </c>
    </row>
    <row r="114" spans="1:3" x14ac:dyDescent="0.35">
      <c r="A114" s="8" t="s">
        <v>499</v>
      </c>
      <c r="B114" s="8" t="s">
        <v>500</v>
      </c>
      <c r="C114" s="8" t="s">
        <v>501</v>
      </c>
    </row>
    <row r="115" spans="1:3" x14ac:dyDescent="0.35">
      <c r="A115" s="8" t="s">
        <v>502</v>
      </c>
      <c r="B115" s="8" t="s">
        <v>503</v>
      </c>
      <c r="C115" s="8" t="s">
        <v>504</v>
      </c>
    </row>
    <row r="116" spans="1:3" x14ac:dyDescent="0.35">
      <c r="A116" s="8" t="s">
        <v>505</v>
      </c>
      <c r="B116" s="8" t="s">
        <v>506</v>
      </c>
      <c r="C116" s="8" t="s">
        <v>507</v>
      </c>
    </row>
    <row r="117" spans="1:3" x14ac:dyDescent="0.35">
      <c r="A117" s="8" t="s">
        <v>508</v>
      </c>
      <c r="B117" s="8" t="s">
        <v>509</v>
      </c>
      <c r="C117" s="8" t="s">
        <v>510</v>
      </c>
    </row>
    <row r="118" spans="1:3" x14ac:dyDescent="0.35">
      <c r="A118" s="8" t="s">
        <v>511</v>
      </c>
      <c r="B118" s="8" t="s">
        <v>512</v>
      </c>
      <c r="C118" s="8" t="s">
        <v>513</v>
      </c>
    </row>
    <row r="119" spans="1:3" x14ac:dyDescent="0.35">
      <c r="A119" s="8" t="s">
        <v>514</v>
      </c>
      <c r="B119" s="8" t="s">
        <v>515</v>
      </c>
      <c r="C119" s="8" t="s">
        <v>516</v>
      </c>
    </row>
    <row r="120" spans="1:3" x14ac:dyDescent="0.35">
      <c r="A120" s="8" t="s">
        <v>517</v>
      </c>
      <c r="B120" s="8" t="s">
        <v>518</v>
      </c>
      <c r="C120" s="8" t="s">
        <v>519</v>
      </c>
    </row>
    <row r="121" spans="1:3" x14ac:dyDescent="0.35">
      <c r="A121" s="8" t="s">
        <v>520</v>
      </c>
      <c r="B121" s="8" t="s">
        <v>521</v>
      </c>
      <c r="C121" s="8" t="s">
        <v>522</v>
      </c>
    </row>
    <row r="122" spans="1:3" x14ac:dyDescent="0.35">
      <c r="A122" s="8" t="s">
        <v>523</v>
      </c>
      <c r="B122" s="8" t="s">
        <v>524</v>
      </c>
      <c r="C122" s="8" t="s">
        <v>525</v>
      </c>
    </row>
    <row r="123" spans="1:3" x14ac:dyDescent="0.35">
      <c r="A123" s="8" t="s">
        <v>526</v>
      </c>
      <c r="B123" s="8" t="s">
        <v>527</v>
      </c>
      <c r="C123" s="8" t="s">
        <v>528</v>
      </c>
    </row>
    <row r="124" spans="1:3" x14ac:dyDescent="0.35">
      <c r="A124" s="8" t="s">
        <v>529</v>
      </c>
      <c r="B124" s="8" t="s">
        <v>530</v>
      </c>
      <c r="C124" s="8" t="s">
        <v>531</v>
      </c>
    </row>
    <row r="125" spans="1:3" x14ac:dyDescent="0.35">
      <c r="A125" s="8" t="s">
        <v>532</v>
      </c>
      <c r="B125" s="8" t="s">
        <v>533</v>
      </c>
      <c r="C125" s="8" t="s">
        <v>534</v>
      </c>
    </row>
    <row r="126" spans="1:3" x14ac:dyDescent="0.35">
      <c r="A126" s="8" t="s">
        <v>535</v>
      </c>
      <c r="B126" s="8" t="s">
        <v>536</v>
      </c>
      <c r="C126" s="8" t="s">
        <v>537</v>
      </c>
    </row>
    <row r="127" spans="1:3" x14ac:dyDescent="0.35">
      <c r="A127" s="8" t="s">
        <v>538</v>
      </c>
      <c r="B127" s="8" t="s">
        <v>539</v>
      </c>
      <c r="C127" s="8" t="s">
        <v>540</v>
      </c>
    </row>
    <row r="128" spans="1:3" x14ac:dyDescent="0.35">
      <c r="A128" s="8" t="s">
        <v>541</v>
      </c>
      <c r="B128" s="8" t="s">
        <v>542</v>
      </c>
      <c r="C128" s="8" t="s">
        <v>543</v>
      </c>
    </row>
    <row r="129" spans="1:3" x14ac:dyDescent="0.35">
      <c r="A129" s="8" t="s">
        <v>544</v>
      </c>
      <c r="B129" s="8" t="s">
        <v>545</v>
      </c>
      <c r="C129" s="8" t="s">
        <v>546</v>
      </c>
    </row>
    <row r="130" spans="1:3" x14ac:dyDescent="0.35">
      <c r="A130" s="8" t="s">
        <v>547</v>
      </c>
      <c r="B130" s="8" t="s">
        <v>548</v>
      </c>
      <c r="C130" s="8" t="s">
        <v>549</v>
      </c>
    </row>
    <row r="131" spans="1:3" x14ac:dyDescent="0.35">
      <c r="A131" s="8" t="s">
        <v>550</v>
      </c>
      <c r="B131" s="8" t="s">
        <v>551</v>
      </c>
      <c r="C131" s="8" t="s">
        <v>552</v>
      </c>
    </row>
    <row r="132" spans="1:3" x14ac:dyDescent="0.35">
      <c r="A132" s="8" t="s">
        <v>553</v>
      </c>
      <c r="B132" s="8" t="s">
        <v>554</v>
      </c>
      <c r="C132" s="8" t="s">
        <v>555</v>
      </c>
    </row>
    <row r="133" spans="1:3" x14ac:dyDescent="0.35">
      <c r="A133" s="8" t="s">
        <v>556</v>
      </c>
      <c r="B133" s="8" t="s">
        <v>557</v>
      </c>
      <c r="C133" s="8" t="s">
        <v>558</v>
      </c>
    </row>
    <row r="134" spans="1:3" x14ac:dyDescent="0.35">
      <c r="A134" s="8" t="s">
        <v>559</v>
      </c>
      <c r="B134" s="8" t="s">
        <v>560</v>
      </c>
      <c r="C134" s="8" t="s">
        <v>561</v>
      </c>
    </row>
    <row r="135" spans="1:3" x14ac:dyDescent="0.35">
      <c r="A135" s="8" t="s">
        <v>562</v>
      </c>
      <c r="B135" s="8" t="s">
        <v>563</v>
      </c>
      <c r="C135" s="8" t="s">
        <v>564</v>
      </c>
    </row>
    <row r="136" spans="1:3" x14ac:dyDescent="0.35">
      <c r="A136" s="8" t="s">
        <v>565</v>
      </c>
      <c r="B136" s="8" t="s">
        <v>566</v>
      </c>
      <c r="C136" s="8" t="s">
        <v>567</v>
      </c>
    </row>
    <row r="137" spans="1:3" x14ac:dyDescent="0.35">
      <c r="A137" s="8" t="s">
        <v>568</v>
      </c>
      <c r="B137" s="8" t="s">
        <v>569</v>
      </c>
      <c r="C137" s="8" t="s">
        <v>570</v>
      </c>
    </row>
    <row r="138" spans="1:3" x14ac:dyDescent="0.35">
      <c r="A138" s="8" t="s">
        <v>571</v>
      </c>
      <c r="B138" s="8" t="s">
        <v>572</v>
      </c>
      <c r="C138" s="8" t="s">
        <v>573</v>
      </c>
    </row>
    <row r="139" spans="1:3" x14ac:dyDescent="0.35">
      <c r="A139" s="8" t="s">
        <v>574</v>
      </c>
      <c r="B139" s="8" t="s">
        <v>575</v>
      </c>
      <c r="C139" s="8" t="s">
        <v>576</v>
      </c>
    </row>
    <row r="140" spans="1:3" x14ac:dyDescent="0.35">
      <c r="A140" s="8" t="s">
        <v>577</v>
      </c>
      <c r="B140" s="8" t="s">
        <v>578</v>
      </c>
      <c r="C140" s="8" t="s">
        <v>579</v>
      </c>
    </row>
    <row r="141" spans="1:3" x14ac:dyDescent="0.35">
      <c r="A141" s="8" t="s">
        <v>580</v>
      </c>
      <c r="B141" s="8" t="s">
        <v>581</v>
      </c>
      <c r="C141" s="8" t="s">
        <v>582</v>
      </c>
    </row>
    <row r="142" spans="1:3" x14ac:dyDescent="0.35">
      <c r="A142" s="8" t="s">
        <v>583</v>
      </c>
      <c r="B142" s="8" t="s">
        <v>584</v>
      </c>
      <c r="C142" s="8" t="s">
        <v>585</v>
      </c>
    </row>
    <row r="143" spans="1:3" x14ac:dyDescent="0.35">
      <c r="A143" s="8" t="s">
        <v>586</v>
      </c>
      <c r="B143" s="8" t="s">
        <v>587</v>
      </c>
      <c r="C143" s="8" t="s">
        <v>588</v>
      </c>
    </row>
    <row r="144" spans="1:3" x14ac:dyDescent="0.35">
      <c r="A144" s="8" t="s">
        <v>589</v>
      </c>
      <c r="B144" s="8" t="s">
        <v>590</v>
      </c>
      <c r="C144" s="8" t="s">
        <v>591</v>
      </c>
    </row>
    <row r="145" spans="1:3" x14ac:dyDescent="0.35">
      <c r="A145" s="8" t="s">
        <v>592</v>
      </c>
      <c r="B145" s="8" t="s">
        <v>593</v>
      </c>
      <c r="C145" s="8" t="s">
        <v>594</v>
      </c>
    </row>
    <row r="146" spans="1:3" x14ac:dyDescent="0.35">
      <c r="A146" s="8" t="s">
        <v>595</v>
      </c>
      <c r="B146" s="8" t="s">
        <v>596</v>
      </c>
      <c r="C146" s="8" t="s">
        <v>597</v>
      </c>
    </row>
    <row r="147" spans="1:3" x14ac:dyDescent="0.35">
      <c r="A147" s="8" t="s">
        <v>598</v>
      </c>
      <c r="B147" s="8" t="s">
        <v>599</v>
      </c>
      <c r="C147" s="8" t="s">
        <v>600</v>
      </c>
    </row>
    <row r="148" spans="1:3" x14ac:dyDescent="0.35">
      <c r="A148" s="8" t="s">
        <v>601</v>
      </c>
      <c r="B148" s="8" t="s">
        <v>602</v>
      </c>
      <c r="C148" s="8" t="s">
        <v>603</v>
      </c>
    </row>
  </sheetData>
  <sheetProtection algorithmName="SHA-512" hashValue="FGtNKyA5cV02JspgwBwYUOUDmqTpzpNtp0G2p17V9kkJy+hDulIzs0EflsK/x4XuADScVxSQf5wRVayEzXRaEQ==" saltValue="wA4GKWHvB00GbfB66+khJQ==" spinCount="100000" sheet="1" objects="1" scenarios="1" selectLockedCells="1" selectUnlockedCell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DC252-656B-4746-BFD5-77EBA0050B4E}">
  <dimension ref="A1:B7"/>
  <sheetViews>
    <sheetView workbookViewId="0">
      <selection activeCell="B4" sqref="B4"/>
    </sheetView>
  </sheetViews>
  <sheetFormatPr defaultRowHeight="14.5" x14ac:dyDescent="0.35"/>
  <cols>
    <col min="1" max="1" width="50.7265625" bestFit="1" customWidth="1"/>
  </cols>
  <sheetData>
    <row r="1" spans="1:2" x14ac:dyDescent="0.35">
      <c r="A1" t="s">
        <v>122</v>
      </c>
      <c r="B1">
        <v>33000</v>
      </c>
    </row>
    <row r="2" spans="1:2" x14ac:dyDescent="0.35">
      <c r="A2" t="s">
        <v>125</v>
      </c>
      <c r="B2">
        <v>33500</v>
      </c>
    </row>
    <row r="3" spans="1:2" x14ac:dyDescent="0.35">
      <c r="A3" t="s">
        <v>126</v>
      </c>
      <c r="B3">
        <v>15000</v>
      </c>
    </row>
    <row r="4" spans="1:2" x14ac:dyDescent="0.35">
      <c r="A4" t="s">
        <v>138</v>
      </c>
      <c r="B4">
        <v>71.5</v>
      </c>
    </row>
    <row r="5" spans="1:2" x14ac:dyDescent="0.35">
      <c r="A5" t="s">
        <v>140</v>
      </c>
      <c r="B5">
        <v>20</v>
      </c>
    </row>
    <row r="6" spans="1:2" x14ac:dyDescent="0.35">
      <c r="A6" t="s">
        <v>141</v>
      </c>
      <c r="B6">
        <v>12</v>
      </c>
    </row>
    <row r="7" spans="1:2" x14ac:dyDescent="0.35">
      <c r="A7" t="s">
        <v>142</v>
      </c>
      <c r="B7">
        <v>52</v>
      </c>
    </row>
  </sheetData>
  <sheetProtection algorithmName="SHA-512" hashValue="lyCnQczzP+XUH8qutqGFK2TA9v/DmjRcMqyXZiB0nWH7AUVysjJioXdodviqWccL4ZAVxGa4P+5uyxN9Gwl5Sg==" saltValue="vVPrl0rNmG380Kwor+iLXQ==" spinCount="100000" sheet="1" objects="1" scenarios="1" select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22EA-861F-4B1E-8B2F-9AC1FF14BCDF}">
  <dimension ref="A1:A36"/>
  <sheetViews>
    <sheetView workbookViewId="0">
      <selection activeCell="A24" sqref="A24"/>
    </sheetView>
  </sheetViews>
  <sheetFormatPr defaultRowHeight="14.5" x14ac:dyDescent="0.35"/>
  <cols>
    <col min="1" max="1" width="46.26953125" bestFit="1" customWidth="1"/>
  </cols>
  <sheetData>
    <row r="1" spans="1:1" x14ac:dyDescent="0.35">
      <c r="A1" s="9" t="s">
        <v>102</v>
      </c>
    </row>
    <row r="2" spans="1:1" x14ac:dyDescent="0.35">
      <c r="A2" s="8" t="s">
        <v>11</v>
      </c>
    </row>
    <row r="3" spans="1:1" x14ac:dyDescent="0.35">
      <c r="A3" s="8" t="s">
        <v>13</v>
      </c>
    </row>
    <row r="6" spans="1:1" x14ac:dyDescent="0.35">
      <c r="A6" s="9" t="s">
        <v>103</v>
      </c>
    </row>
    <row r="7" spans="1:1" x14ac:dyDescent="0.35">
      <c r="A7" s="8" t="s">
        <v>104</v>
      </c>
    </row>
    <row r="8" spans="1:1" x14ac:dyDescent="0.35">
      <c r="A8" s="8" t="s">
        <v>11</v>
      </c>
    </row>
    <row r="9" spans="1:1" x14ac:dyDescent="0.35">
      <c r="A9" s="8" t="s">
        <v>13</v>
      </c>
    </row>
    <row r="10" spans="1:1" x14ac:dyDescent="0.35">
      <c r="A10" s="8" t="s">
        <v>617</v>
      </c>
    </row>
    <row r="12" spans="1:1" x14ac:dyDescent="0.35">
      <c r="A12" s="9" t="s">
        <v>105</v>
      </c>
    </row>
    <row r="13" spans="1:1" x14ac:dyDescent="0.35">
      <c r="A13" s="8" t="s">
        <v>604</v>
      </c>
    </row>
    <row r="14" spans="1:1" x14ac:dyDescent="0.35">
      <c r="A14" s="8" t="s">
        <v>106</v>
      </c>
    </row>
    <row r="15" spans="1:1" x14ac:dyDescent="0.35">
      <c r="A15" s="8" t="s">
        <v>108</v>
      </c>
    </row>
    <row r="16" spans="1:1" x14ac:dyDescent="0.35">
      <c r="A16" s="8" t="s">
        <v>615</v>
      </c>
    </row>
    <row r="17" spans="1:1" x14ac:dyDescent="0.35">
      <c r="A17" s="8" t="s">
        <v>109</v>
      </c>
    </row>
    <row r="18" spans="1:1" x14ac:dyDescent="0.35">
      <c r="A18" s="8"/>
    </row>
    <row r="19" spans="1:1" x14ac:dyDescent="0.35">
      <c r="A19" s="9" t="s">
        <v>107</v>
      </c>
    </row>
    <row r="20" spans="1:1" x14ac:dyDescent="0.35">
      <c r="A20" s="8" t="s">
        <v>110</v>
      </c>
    </row>
    <row r="21" spans="1:1" x14ac:dyDescent="0.35">
      <c r="A21" s="8" t="s">
        <v>106</v>
      </c>
    </row>
    <row r="22" spans="1:1" x14ac:dyDescent="0.35">
      <c r="A22" s="8" t="s">
        <v>108</v>
      </c>
    </row>
    <row r="23" spans="1:1" x14ac:dyDescent="0.35">
      <c r="A23" s="8" t="s">
        <v>615</v>
      </c>
    </row>
    <row r="24" spans="1:1" x14ac:dyDescent="0.35">
      <c r="A24" s="8" t="s">
        <v>616</v>
      </c>
    </row>
    <row r="25" spans="1:1" x14ac:dyDescent="0.35">
      <c r="A25" s="8" t="s">
        <v>109</v>
      </c>
    </row>
    <row r="27" spans="1:1" x14ac:dyDescent="0.35">
      <c r="A27" t="s">
        <v>621</v>
      </c>
    </row>
    <row r="28" spans="1:1" x14ac:dyDescent="0.35">
      <c r="A28" t="s">
        <v>618</v>
      </c>
    </row>
    <row r="29" spans="1:1" x14ac:dyDescent="0.35">
      <c r="A29" t="s">
        <v>620</v>
      </c>
    </row>
    <row r="30" spans="1:1" x14ac:dyDescent="0.35">
      <c r="A30" t="s">
        <v>623</v>
      </c>
    </row>
    <row r="32" spans="1:1" x14ac:dyDescent="0.35">
      <c r="A32" t="s">
        <v>622</v>
      </c>
    </row>
    <row r="33" spans="1:1" x14ac:dyDescent="0.35">
      <c r="A33" t="s">
        <v>618</v>
      </c>
    </row>
    <row r="34" spans="1:1" x14ac:dyDescent="0.35">
      <c r="A34" t="s">
        <v>619</v>
      </c>
    </row>
    <row r="35" spans="1:1" x14ac:dyDescent="0.35">
      <c r="A35" t="s">
        <v>620</v>
      </c>
    </row>
    <row r="36" spans="1:1" x14ac:dyDescent="0.35">
      <c r="A36" t="s">
        <v>623</v>
      </c>
    </row>
  </sheetData>
  <sortState xmlns:xlrd2="http://schemas.microsoft.com/office/spreadsheetml/2017/richdata2" ref="A7:A10">
    <sortCondition ref="A7:A1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C657A-5A97-4987-B2AD-0892CA7624C3}">
  <sheetPr>
    <tabColor rgb="FF009DEA"/>
  </sheetPr>
  <dimension ref="A1:A5"/>
  <sheetViews>
    <sheetView showGridLines="0" workbookViewId="0">
      <selection activeCell="A4" sqref="A4"/>
    </sheetView>
  </sheetViews>
  <sheetFormatPr defaultRowHeight="14.5" x14ac:dyDescent="0.35"/>
  <cols>
    <col min="1" max="1" width="167.7265625" customWidth="1"/>
  </cols>
  <sheetData>
    <row r="1" spans="1:1" x14ac:dyDescent="0.35">
      <c r="A1" s="193" t="s">
        <v>127</v>
      </c>
    </row>
    <row r="2" spans="1:1" ht="11.5" customHeight="1" thickBot="1" x14ac:dyDescent="0.4">
      <c r="A2" s="193"/>
    </row>
    <row r="3" spans="1:1" ht="2.5" hidden="1" customHeight="1" x14ac:dyDescent="0.35">
      <c r="A3" s="194"/>
    </row>
    <row r="4" spans="1:1" ht="160" thickBot="1" x14ac:dyDescent="0.4">
      <c r="A4" s="67" t="s">
        <v>613</v>
      </c>
    </row>
    <row r="5" spans="1:1" x14ac:dyDescent="0.35">
      <c r="A5" s="46"/>
    </row>
  </sheetData>
  <mergeCells count="1">
    <mergeCell ref="A1:A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B94EB-9C6C-4D6D-AEF6-89BE4ADF39A1}">
  <sheetPr>
    <tabColor rgb="FFED8C01"/>
  </sheetPr>
  <dimension ref="A1:J34"/>
  <sheetViews>
    <sheetView topLeftCell="A16" zoomScale="70" zoomScaleNormal="70" workbookViewId="0">
      <selection activeCell="C26" sqref="C26"/>
    </sheetView>
  </sheetViews>
  <sheetFormatPr defaultRowHeight="14.5" x14ac:dyDescent="0.35"/>
  <cols>
    <col min="1" max="1" width="8.7265625" customWidth="1"/>
    <col min="2" max="2" width="52.453125" customWidth="1"/>
    <col min="3" max="3" width="19.90625" customWidth="1"/>
    <col min="4" max="4" width="13.7265625" customWidth="1"/>
    <col min="5" max="5" width="11.7265625" bestFit="1" customWidth="1"/>
    <col min="6" max="6" width="10.26953125" bestFit="1" customWidth="1"/>
    <col min="9" max="9" width="57.08984375" bestFit="1" customWidth="1"/>
    <col min="10" max="10" width="17.7265625" customWidth="1"/>
  </cols>
  <sheetData>
    <row r="1" spans="1:10" x14ac:dyDescent="0.35">
      <c r="A1" s="47" t="s">
        <v>0</v>
      </c>
      <c r="B1" s="48" t="s">
        <v>1</v>
      </c>
      <c r="C1" s="199"/>
      <c r="D1" s="199"/>
      <c r="E1" s="199"/>
      <c r="F1" s="199"/>
    </row>
    <row r="2" spans="1:10" x14ac:dyDescent="0.35">
      <c r="A2" s="49" t="s">
        <v>2</v>
      </c>
      <c r="B2" s="50" t="s">
        <v>3</v>
      </c>
      <c r="C2" s="198"/>
      <c r="D2" s="198"/>
      <c r="E2" s="198"/>
      <c r="F2" s="198"/>
    </row>
    <row r="3" spans="1:10" ht="15" thickBot="1" x14ac:dyDescent="0.4">
      <c r="A3" s="51" t="s">
        <v>4</v>
      </c>
      <c r="B3" s="52" t="s">
        <v>5</v>
      </c>
      <c r="C3" s="195" t="str">
        <f>_xlfn.IFNA(VLOOKUP($C$2,qualifiedProviders!$A$1:$B$148,2,FALSE),"")</f>
        <v/>
      </c>
      <c r="D3" s="196"/>
      <c r="E3" s="196"/>
      <c r="F3" s="197"/>
    </row>
    <row r="4" spans="1:10" ht="15" thickBot="1" x14ac:dyDescent="0.4"/>
    <row r="5" spans="1:10" ht="44" thickBot="1" x14ac:dyDescent="0.4">
      <c r="A5" s="71"/>
      <c r="B5" s="72"/>
      <c r="C5" s="79" t="s">
        <v>6</v>
      </c>
      <c r="D5" s="79" t="s">
        <v>614</v>
      </c>
      <c r="E5" s="79" t="s">
        <v>153</v>
      </c>
      <c r="F5" s="79" t="s">
        <v>7</v>
      </c>
      <c r="I5" s="182" t="s">
        <v>610</v>
      </c>
      <c r="J5" s="183">
        <f>SUM(Table2[Total Incentives],Table3[Total Incentives],Summary!C27,Summary!C34)</f>
        <v>0</v>
      </c>
    </row>
    <row r="6" spans="1:10" x14ac:dyDescent="0.35">
      <c r="A6" s="73" t="s">
        <v>8</v>
      </c>
      <c r="B6" s="74" t="s">
        <v>9</v>
      </c>
      <c r="C6" s="44"/>
      <c r="D6" s="44"/>
      <c r="E6" s="44"/>
      <c r="F6" s="45"/>
    </row>
    <row r="7" spans="1:10" x14ac:dyDescent="0.35">
      <c r="A7" s="75" t="s">
        <v>2</v>
      </c>
      <c r="B7" s="76" t="s">
        <v>10</v>
      </c>
      <c r="C7" s="40"/>
      <c r="D7" s="40"/>
      <c r="E7" s="40"/>
      <c r="F7" s="41"/>
    </row>
    <row r="8" spans="1:10" x14ac:dyDescent="0.35">
      <c r="A8" s="77" t="s">
        <v>4</v>
      </c>
      <c r="B8" s="78" t="s">
        <v>11</v>
      </c>
      <c r="C8" s="10">
        <f>COUNTIFS('Res Transition Plan'!$B:$B,$B8)</f>
        <v>0</v>
      </c>
      <c r="D8" s="10">
        <f>COUNTIFS('Res Transition Plan'!$B:$B,$B8,'Res Transition Plan'!$F:$F,"Backfill from DDS priorities")</f>
        <v>0</v>
      </c>
      <c r="E8" s="10">
        <f>COUNTIFS('Res Transition Plan'!$B:$B,$B8,'Res Transition Plan'!$F:$F,"Close")</f>
        <v>0</v>
      </c>
      <c r="F8" s="11">
        <f>SUMIFS('Res Transition Plan'!$L:$L,'Res Transition Plan'!$B:$B,B8)</f>
        <v>0</v>
      </c>
    </row>
    <row r="9" spans="1:10" x14ac:dyDescent="0.35">
      <c r="A9" s="77" t="s">
        <v>12</v>
      </c>
      <c r="B9" s="78" t="s">
        <v>13</v>
      </c>
      <c r="C9" s="10">
        <f>COUNTIFS('Res Transition Plan'!$B:$B,$B9)</f>
        <v>0</v>
      </c>
      <c r="D9" s="10">
        <f>COUNTIFS('Res Transition Plan'!$B:$B,$B9,'Res Transition Plan'!$F:$F,"Backfill from DDS priorities")</f>
        <v>0</v>
      </c>
      <c r="E9" s="10">
        <f>COUNTIFS('Res Transition Plan'!$B:$B,$B9,'Res Transition Plan'!$F:$F,"Close")</f>
        <v>0</v>
      </c>
      <c r="F9" s="11">
        <f>SUMIFS('Res Transition Plan'!$L:$L,'Res Transition Plan'!$B:$B,B9)</f>
        <v>0</v>
      </c>
    </row>
    <row r="10" spans="1:10" x14ac:dyDescent="0.35">
      <c r="A10" s="75" t="s">
        <v>14</v>
      </c>
      <c r="B10" s="76" t="s">
        <v>15</v>
      </c>
      <c r="C10" s="10">
        <f>SUM(C8:C9)</f>
        <v>0</v>
      </c>
      <c r="D10" s="10">
        <f>SUM(D8:D9)</f>
        <v>0</v>
      </c>
      <c r="E10" s="10">
        <f>SUM(E8:E9)</f>
        <v>0</v>
      </c>
      <c r="F10" s="11">
        <f>SUM(F8:F9)</f>
        <v>0</v>
      </c>
    </row>
    <row r="11" spans="1:10" x14ac:dyDescent="0.35">
      <c r="A11" s="75" t="s">
        <v>16</v>
      </c>
      <c r="B11" s="76" t="s">
        <v>17</v>
      </c>
      <c r="C11" s="42"/>
      <c r="D11" s="42"/>
      <c r="E11" s="42"/>
      <c r="F11" s="43"/>
    </row>
    <row r="12" spans="1:10" x14ac:dyDescent="0.35">
      <c r="A12" s="77" t="s">
        <v>18</v>
      </c>
      <c r="B12" s="76" t="s">
        <v>106</v>
      </c>
      <c r="C12" s="10">
        <f>COUNTIFS('Day Transition Plan'!$B:$B,$B12)</f>
        <v>0</v>
      </c>
      <c r="D12" s="10">
        <f>COUNTIFS('Day Transition Plan'!$B:$B,$B12,'Day Transition Plan'!$F:$F,"Backfill from DDS priorities")</f>
        <v>0</v>
      </c>
      <c r="E12" s="10">
        <f>COUNTIFS('Day Transition Plan'!$B:$B,$B12,'Day Transition Plan'!$F:$F,"Close")</f>
        <v>0</v>
      </c>
      <c r="F12" s="11">
        <f>SUMIFS('Day Transition Plan'!$R:$R,'Day Transition Plan'!$B:$B,B12)</f>
        <v>0</v>
      </c>
    </row>
    <row r="13" spans="1:10" x14ac:dyDescent="0.35">
      <c r="A13" s="77" t="s">
        <v>19</v>
      </c>
      <c r="B13" s="76" t="s">
        <v>604</v>
      </c>
      <c r="C13" s="10">
        <f>COUNTIFS('Day Transition Plan'!$B:$B,$B13)</f>
        <v>0</v>
      </c>
      <c r="D13" s="10">
        <f>COUNTIFS('Day Transition Plan'!$B:$B,$B13,'Day Transition Plan'!$F:$F,"Backfill from DDS priorities")</f>
        <v>0</v>
      </c>
      <c r="E13" s="10">
        <f>COUNTIFS('Day Transition Plan'!$B:$B,$B13,'Day Transition Plan'!$F:$F,"Close")</f>
        <v>0</v>
      </c>
      <c r="F13" s="11">
        <f>SUMIFS('Day Transition Plan'!$R:$R,'Day Transition Plan'!$B:$B,B13)</f>
        <v>0</v>
      </c>
    </row>
    <row r="14" spans="1:10" x14ac:dyDescent="0.35">
      <c r="A14" s="75" t="s">
        <v>20</v>
      </c>
      <c r="B14" s="76" t="s">
        <v>21</v>
      </c>
      <c r="C14" s="10">
        <f>SUM(C12:C13)</f>
        <v>0</v>
      </c>
      <c r="D14" s="10">
        <f>SUM(D12:D13)</f>
        <v>0</v>
      </c>
      <c r="E14" s="10">
        <f>SUM(E12:E13)</f>
        <v>0</v>
      </c>
      <c r="F14" s="11">
        <f>SUM(F12:F13)</f>
        <v>0</v>
      </c>
    </row>
    <row r="15" spans="1:10" ht="15" thickBot="1" x14ac:dyDescent="0.4">
      <c r="A15" s="162" t="s">
        <v>22</v>
      </c>
      <c r="B15" s="166" t="s">
        <v>23</v>
      </c>
      <c r="C15" s="167">
        <f>C10+C14</f>
        <v>0</v>
      </c>
      <c r="D15" s="167">
        <f>D10+D14</f>
        <v>0</v>
      </c>
      <c r="E15" s="167">
        <f>E10+E14</f>
        <v>0</v>
      </c>
      <c r="F15" s="165">
        <f>F10+F14</f>
        <v>0</v>
      </c>
    </row>
    <row r="16" spans="1:10" ht="15" thickBot="1" x14ac:dyDescent="0.4"/>
    <row r="17" spans="1:6" x14ac:dyDescent="0.35">
      <c r="A17" s="158" t="s">
        <v>24</v>
      </c>
      <c r="B17" s="159" t="s">
        <v>25</v>
      </c>
      <c r="C17" s="160"/>
      <c r="D17" s="160"/>
      <c r="E17" s="160"/>
      <c r="F17" s="161">
        <f>'One Time Requests'!C10+'One Time Requests'!C13</f>
        <v>0</v>
      </c>
    </row>
    <row r="18" spans="1:6" ht="15" thickBot="1" x14ac:dyDescent="0.4">
      <c r="A18" s="162" t="s">
        <v>26</v>
      </c>
      <c r="B18" s="163" t="s">
        <v>27</v>
      </c>
      <c r="C18" s="164"/>
      <c r="D18" s="164"/>
      <c r="E18" s="164"/>
      <c r="F18" s="165">
        <f>F15+F17</f>
        <v>0</v>
      </c>
    </row>
    <row r="21" spans="1:6" ht="15" thickBot="1" x14ac:dyDescent="0.4">
      <c r="A21" s="203" t="s">
        <v>612</v>
      </c>
      <c r="B21" s="203"/>
    </row>
    <row r="22" spans="1:6" ht="29" x14ac:dyDescent="0.35">
      <c r="A22" s="200" t="s">
        <v>113</v>
      </c>
      <c r="B22" s="201"/>
      <c r="C22" s="169" t="s">
        <v>118</v>
      </c>
    </row>
    <row r="23" spans="1:6" ht="87" x14ac:dyDescent="0.35">
      <c r="A23" s="170">
        <v>1</v>
      </c>
      <c r="B23" s="168" t="s">
        <v>114</v>
      </c>
      <c r="C23" s="171"/>
    </row>
    <row r="24" spans="1:6" ht="29" x14ac:dyDescent="0.35">
      <c r="A24" s="170">
        <v>2</v>
      </c>
      <c r="B24" s="17" t="s">
        <v>115</v>
      </c>
      <c r="C24" s="171"/>
    </row>
    <row r="25" spans="1:6" ht="43.5" x14ac:dyDescent="0.35">
      <c r="A25" s="170">
        <v>3</v>
      </c>
      <c r="B25" s="17" t="s">
        <v>116</v>
      </c>
      <c r="C25" s="171"/>
    </row>
    <row r="26" spans="1:6" ht="29" x14ac:dyDescent="0.35">
      <c r="A26" s="170">
        <v>4</v>
      </c>
      <c r="B26" s="17" t="s">
        <v>117</v>
      </c>
      <c r="C26" s="171"/>
    </row>
    <row r="27" spans="1:6" x14ac:dyDescent="0.35">
      <c r="A27" s="206" t="s">
        <v>611</v>
      </c>
      <c r="B27" s="207"/>
      <c r="C27" s="210">
        <f>COUNTIF(C23:C26,"Yes")*33000</f>
        <v>0</v>
      </c>
    </row>
    <row r="28" spans="1:6" x14ac:dyDescent="0.35">
      <c r="A28" s="208"/>
      <c r="B28" s="209"/>
      <c r="C28" s="211"/>
    </row>
    <row r="29" spans="1:6" x14ac:dyDescent="0.35">
      <c r="A29" s="31"/>
      <c r="B29" s="157"/>
      <c r="C29" s="157"/>
      <c r="D29" s="157"/>
    </row>
    <row r="30" spans="1:6" x14ac:dyDescent="0.35">
      <c r="A30" s="31"/>
      <c r="B30" s="157"/>
      <c r="C30" s="157"/>
      <c r="D30" s="157"/>
    </row>
    <row r="31" spans="1:6" x14ac:dyDescent="0.35">
      <c r="A31" s="204" t="s">
        <v>609</v>
      </c>
      <c r="B31" s="205"/>
      <c r="C31" s="157"/>
      <c r="D31" s="157"/>
    </row>
    <row r="32" spans="1:6" ht="15" thickBot="1" x14ac:dyDescent="0.4">
      <c r="A32" s="212" t="s">
        <v>119</v>
      </c>
      <c r="B32" s="213"/>
      <c r="C32" s="172" t="s">
        <v>121</v>
      </c>
    </row>
    <row r="33" spans="1:3" x14ac:dyDescent="0.35">
      <c r="A33" s="202" t="s">
        <v>120</v>
      </c>
      <c r="B33" s="202"/>
      <c r="C33" s="180"/>
    </row>
    <row r="34" spans="1:3" x14ac:dyDescent="0.35">
      <c r="A34" s="202" t="s">
        <v>608</v>
      </c>
      <c r="B34" s="202"/>
      <c r="C34" s="181">
        <f>IF(C33=1,7500,IF(C33=2,12500,IF(C33="3+",17500,IF(C33="",0))))</f>
        <v>0</v>
      </c>
    </row>
  </sheetData>
  <mergeCells count="11">
    <mergeCell ref="C3:F3"/>
    <mergeCell ref="C2:F2"/>
    <mergeCell ref="C1:F1"/>
    <mergeCell ref="A22:B22"/>
    <mergeCell ref="A34:B34"/>
    <mergeCell ref="A21:B21"/>
    <mergeCell ref="A31:B31"/>
    <mergeCell ref="A27:B28"/>
    <mergeCell ref="C27:C28"/>
    <mergeCell ref="A32:B32"/>
    <mergeCell ref="A33:B33"/>
  </mergeCells>
  <dataValidations count="2">
    <dataValidation type="list" allowBlank="1" showInputMessage="1" showErrorMessage="1" sqref="C23:C26" xr:uid="{8B561A90-DBBF-4870-9892-790AEDE68816}">
      <formula1>"Yes, No"</formula1>
    </dataValidation>
    <dataValidation type="list" allowBlank="1" showInputMessage="1" showErrorMessage="1" sqref="C33" xr:uid="{52DC5600-EDE5-45CC-B8AD-21368E210A2D}">
      <formula1>"1, 2, 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69B08E-D5C6-46A2-9DF4-925224ED2BC4}">
          <x14:formula1>
            <xm:f>qualifiedProviders!$A$2:$A$148</xm:f>
          </x14:formula1>
          <xm:sqref>C2:F2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ED4AC-2BDA-487D-933D-E815E9810F11}">
  <sheetPr>
    <tabColor rgb="FFED8C01"/>
  </sheetPr>
  <dimension ref="A1:L100"/>
  <sheetViews>
    <sheetView zoomScaleNormal="100" workbookViewId="0">
      <pane xSplit="1" ySplit="2" topLeftCell="B3" activePane="bottomRight" state="frozen"/>
      <selection pane="topRight" activeCell="B1" sqref="B1"/>
      <selection pane="bottomLeft" activeCell="A3" sqref="A3"/>
      <selection pane="bottomRight" activeCell="G3" sqref="G3"/>
    </sheetView>
  </sheetViews>
  <sheetFormatPr defaultRowHeight="14.5" x14ac:dyDescent="0.35"/>
  <cols>
    <col min="1" max="1" width="14.453125" customWidth="1"/>
    <col min="2" max="2" width="34.7265625" bestFit="1" customWidth="1"/>
    <col min="3" max="3" width="19.1796875" style="5" bestFit="1" customWidth="1"/>
    <col min="4" max="4" width="37.26953125" bestFit="1" customWidth="1"/>
    <col min="5" max="5" width="18" style="5" bestFit="1" customWidth="1"/>
    <col min="6" max="6" width="19.453125" bestFit="1" customWidth="1"/>
    <col min="7" max="7" width="14.81640625" bestFit="1" customWidth="1"/>
    <col min="8" max="8" width="19.7265625" bestFit="1" customWidth="1"/>
    <col min="9" max="9" width="11.26953125" customWidth="1"/>
    <col min="10" max="11" width="12.26953125" customWidth="1"/>
    <col min="12" max="12" width="12.54296875" customWidth="1"/>
  </cols>
  <sheetData>
    <row r="1" spans="1:12" s="2" customFormat="1" ht="33" customHeight="1" thickBot="1" x14ac:dyDescent="0.4">
      <c r="A1" s="24"/>
      <c r="B1" s="25"/>
      <c r="C1" s="26"/>
      <c r="D1" s="25"/>
      <c r="E1" s="26"/>
      <c r="F1" s="25"/>
      <c r="G1" s="25"/>
      <c r="H1" s="25"/>
      <c r="I1" s="214" t="s">
        <v>34</v>
      </c>
      <c r="J1" s="215"/>
      <c r="K1" s="216" t="s">
        <v>157</v>
      </c>
      <c r="L1" s="217"/>
    </row>
    <row r="2" spans="1:12" s="2" customFormat="1" ht="44" thickBot="1" x14ac:dyDescent="0.4">
      <c r="A2" s="27" t="s">
        <v>28</v>
      </c>
      <c r="B2" s="3" t="s">
        <v>29</v>
      </c>
      <c r="C2" s="4" t="s">
        <v>30</v>
      </c>
      <c r="D2" s="3" t="s">
        <v>31</v>
      </c>
      <c r="E2" s="4" t="s">
        <v>32</v>
      </c>
      <c r="F2" s="3" t="s">
        <v>139</v>
      </c>
      <c r="G2" s="69" t="s">
        <v>605</v>
      </c>
      <c r="H2" s="69" t="s">
        <v>146</v>
      </c>
      <c r="I2" s="68" t="s">
        <v>160</v>
      </c>
      <c r="J2" s="36" t="s">
        <v>34</v>
      </c>
      <c r="K2" s="3" t="s">
        <v>154</v>
      </c>
      <c r="L2" s="28" t="s">
        <v>155</v>
      </c>
    </row>
    <row r="3" spans="1:12" x14ac:dyDescent="0.35">
      <c r="A3" s="29"/>
      <c r="D3" s="6"/>
      <c r="G3" s="6">
        <f>IF(AND(Table2[[#This Row],[Target Service]]&lt;&gt;"CLA - Community Living Arrangement",Table2[[#This Row],[Target Service]]&lt;&gt;"CRS - Continuous Residential Supports",Table2[[#This Row],[Target Service]]&lt;&gt;"",Table2[[#This Row],[Current Service]]&lt;&gt;""),'Data Validation'!B$2,0)</f>
        <v>0</v>
      </c>
      <c r="H3" s="6">
        <f>IF(AND(Table2[[#This Row],[Target Service]]&lt;&gt;"CLA - Community Living Arrangement",Table2[[#This Row],[Target Service]]&lt;&gt;"CRS - Continuous Residential Supports",Table2[[#This Row],[Target Service]]&lt;&gt;""),$E3/'Data Validation'!$B$7*'Data Validation'!$B$5,0)</f>
        <v>0</v>
      </c>
      <c r="I3" s="37">
        <v>0</v>
      </c>
      <c r="J3" s="38">
        <f>IF(AND($D3&lt;&gt;"CLA - Community Living Arrangement",$D3&lt;&gt;"CRS - Continuous Residential Supports"),$C3/'Data Validation'!$B$6*$I3,0)</f>
        <v>0</v>
      </c>
      <c r="K3" s="141">
        <f>SUM(Table2[[#This Row],[Provider Transition Incentive]],Table2[[#This Row],[New Residential Placement Incentive]],Table2[[#This Row],[Residential 
STEP Incentive]])</f>
        <v>0</v>
      </c>
      <c r="L3" s="30">
        <f>Table2[[#This Row],[Current Annual Funding]]-Table2[[#This Row],[Target Annual Funding]]</f>
        <v>0</v>
      </c>
    </row>
    <row r="4" spans="1:12" x14ac:dyDescent="0.35">
      <c r="A4" s="29"/>
      <c r="D4" s="6"/>
      <c r="G4" s="6">
        <f>IF(AND(Table2[[#This Row],[Target Service]]&lt;&gt;"CLA - Community Living Arrangement",Table2[[#This Row],[Target Service]]&lt;&gt;"CRS - Continuous Residential Supports",Table2[[#This Row],[Target Service]]&lt;&gt;"",Table2[[#This Row],[Current Service]]&lt;&gt;""),'Data Validation'!B$2,0)</f>
        <v>0</v>
      </c>
      <c r="H4" s="6">
        <f>IF(AND(Table2[[#This Row],[Target Service]]&lt;&gt;"CLA - Community Living Arrangement",Table2[[#This Row],[Target Service]]&lt;&gt;"CRS - Continuous Residential Supports",Table2[[#This Row],[Target Service]]&lt;&gt;""),$E4/'Data Validation'!$B$7*'Data Validation'!$B$5,0)</f>
        <v>0</v>
      </c>
      <c r="I4" s="37">
        <v>0</v>
      </c>
      <c r="J4" s="38">
        <f>IF(AND($D4&lt;&gt;"CLA - Community Living Arrangement",$D4&lt;&gt;"CRS - Continuous Residential Supports"),$C4/'Data Validation'!$B$6*$I4,0)</f>
        <v>0</v>
      </c>
      <c r="K4" s="141">
        <f>SUM(Table2[[#This Row],[Provider Transition Incentive]],Table2[[#This Row],[New Residential Placement Incentive]],Table2[[#This Row],[Residential 
STEP Incentive]])</f>
        <v>0</v>
      </c>
      <c r="L4" s="30">
        <f>Table2[[#This Row],[Current Annual Funding]]-Table2[[#This Row],[Target Annual Funding]]</f>
        <v>0</v>
      </c>
    </row>
    <row r="5" spans="1:12" x14ac:dyDescent="0.35">
      <c r="A5" s="29"/>
      <c r="D5" s="6"/>
      <c r="G5" s="6">
        <f>IF(AND(Table2[[#This Row],[Target Service]]&lt;&gt;"CLA - Community Living Arrangement",Table2[[#This Row],[Target Service]]&lt;&gt;"CRS - Continuous Residential Supports",Table2[[#This Row],[Target Service]]&lt;&gt;"",Table2[[#This Row],[Current Service]]&lt;&gt;""),'Data Validation'!B$2,0)</f>
        <v>0</v>
      </c>
      <c r="H5" s="6">
        <f>IF(AND(Table2[[#This Row],[Target Service]]&lt;&gt;"CLA - Community Living Arrangement",Table2[[#This Row],[Target Service]]&lt;&gt;"CRS - Continuous Residential Supports",Table2[[#This Row],[Target Service]]&lt;&gt;""),$E5/'Data Validation'!$B$7*'Data Validation'!$B$5,0)</f>
        <v>0</v>
      </c>
      <c r="I5" s="37">
        <v>0</v>
      </c>
      <c r="J5" s="38">
        <f>IF(AND($D5&lt;&gt;"CLA - Community Living Arrangement",$D5&lt;&gt;"CRS - Continuous Residential Supports"),$C5/'Data Validation'!$B$6*$I5,0)</f>
        <v>0</v>
      </c>
      <c r="K5" s="141">
        <f>SUM(Table2[[#This Row],[Provider Transition Incentive]],Table2[[#This Row],[New Residential Placement Incentive]],Table2[[#This Row],[Residential 
STEP Incentive]])</f>
        <v>0</v>
      </c>
      <c r="L5" s="30">
        <f>Table2[[#This Row],[Current Annual Funding]]-Table2[[#This Row],[Target Annual Funding]]</f>
        <v>0</v>
      </c>
    </row>
    <row r="6" spans="1:12" x14ac:dyDescent="0.35">
      <c r="A6" s="29"/>
      <c r="D6" s="6"/>
      <c r="G6" s="6">
        <f>IF(AND(Table2[[#This Row],[Target Service]]&lt;&gt;"CLA - Community Living Arrangement",Table2[[#This Row],[Target Service]]&lt;&gt;"CRS - Continuous Residential Supports",Table2[[#This Row],[Target Service]]&lt;&gt;"",Table2[[#This Row],[Current Service]]&lt;&gt;""),'Data Validation'!B$2,0)</f>
        <v>0</v>
      </c>
      <c r="H6" s="6">
        <f>IF(AND(Table2[[#This Row],[Target Service]]&lt;&gt;"CLA - Community Living Arrangement",Table2[[#This Row],[Target Service]]&lt;&gt;"CRS - Continuous Residential Supports",Table2[[#This Row],[Target Service]]&lt;&gt;""),$E6/'Data Validation'!$B$7*'Data Validation'!$B$5,0)</f>
        <v>0</v>
      </c>
      <c r="I6" s="37">
        <v>0</v>
      </c>
      <c r="J6" s="38">
        <f>IF(AND($D6&lt;&gt;"CLA - Community Living Arrangement",$D6&lt;&gt;"CRS - Continuous Residential Supports"),$C6/'Data Validation'!$B$6*$I6,0)</f>
        <v>0</v>
      </c>
      <c r="K6" s="141">
        <f>SUM(Table2[[#This Row],[Provider Transition Incentive]],Table2[[#This Row],[New Residential Placement Incentive]],Table2[[#This Row],[Residential 
STEP Incentive]])</f>
        <v>0</v>
      </c>
      <c r="L6" s="30">
        <f>Table2[[#This Row],[Current Annual Funding]]-Table2[[#This Row],[Target Annual Funding]]</f>
        <v>0</v>
      </c>
    </row>
    <row r="7" spans="1:12" x14ac:dyDescent="0.35">
      <c r="A7" s="29"/>
      <c r="D7" s="6"/>
      <c r="G7" s="6">
        <f>IF(AND(Table2[[#This Row],[Target Service]]&lt;&gt;"CLA - Community Living Arrangement",Table2[[#This Row],[Target Service]]&lt;&gt;"CRS - Continuous Residential Supports",Table2[[#This Row],[Target Service]]&lt;&gt;"",Table2[[#This Row],[Current Service]]&lt;&gt;""),'Data Validation'!B$2,0)</f>
        <v>0</v>
      </c>
      <c r="H7" s="6">
        <f>IF(AND(Table2[[#This Row],[Target Service]]&lt;&gt;"CLA - Community Living Arrangement",Table2[[#This Row],[Target Service]]&lt;&gt;"CRS - Continuous Residential Supports",Table2[[#This Row],[Target Service]]&lt;&gt;""),$E7/'Data Validation'!$B$7*'Data Validation'!$B$5,0)</f>
        <v>0</v>
      </c>
      <c r="I7" s="37">
        <v>0</v>
      </c>
      <c r="J7" s="38">
        <f>IF(AND($D7&lt;&gt;"CLA - Community Living Arrangement",$D7&lt;&gt;"CRS - Continuous Residential Supports"),$C7/'Data Validation'!$B$6*$I7,0)</f>
        <v>0</v>
      </c>
      <c r="K7" s="141">
        <f>SUM(Table2[[#This Row],[Provider Transition Incentive]],Table2[[#This Row],[New Residential Placement Incentive]],Table2[[#This Row],[Residential 
STEP Incentive]])</f>
        <v>0</v>
      </c>
      <c r="L7" s="30">
        <f>Table2[[#This Row],[Current Annual Funding]]-Table2[[#This Row],[Target Annual Funding]]</f>
        <v>0</v>
      </c>
    </row>
    <row r="8" spans="1:12" x14ac:dyDescent="0.35">
      <c r="A8" s="31"/>
      <c r="D8" s="6"/>
      <c r="G8" s="6">
        <f>IF(AND(Table2[[#This Row],[Target Service]]&lt;&gt;"CLA - Community Living Arrangement",Table2[[#This Row],[Target Service]]&lt;&gt;"CRS - Continuous Residential Supports",Table2[[#This Row],[Target Service]]&lt;&gt;"",Table2[[#This Row],[Current Service]]&lt;&gt;""),'Data Validation'!B$2,0)</f>
        <v>0</v>
      </c>
      <c r="H8" s="6">
        <f>IF(AND(Table2[[#This Row],[Target Service]]&lt;&gt;"CLA - Community Living Arrangement",Table2[[#This Row],[Target Service]]&lt;&gt;"CRS - Continuous Residential Supports",Table2[[#This Row],[Target Service]]&lt;&gt;""),$E8/'Data Validation'!$B$7*'Data Validation'!$B$5,0)</f>
        <v>0</v>
      </c>
      <c r="I8" s="37">
        <v>0</v>
      </c>
      <c r="J8" s="38">
        <f>IF(AND($D8&lt;&gt;"CLA - Community Living Arrangement",$D8&lt;&gt;"CRS - Continuous Residential Supports"),$C8/'Data Validation'!$B$6*$I8,0)</f>
        <v>0</v>
      </c>
      <c r="K8" s="141">
        <f>SUM(Table2[[#This Row],[Provider Transition Incentive]],Table2[[#This Row],[New Residential Placement Incentive]],Table2[[#This Row],[Residential 
STEP Incentive]])</f>
        <v>0</v>
      </c>
      <c r="L8" s="30">
        <f>Table2[[#This Row],[Current Annual Funding]]-Table2[[#This Row],[Target Annual Funding]]</f>
        <v>0</v>
      </c>
    </row>
    <row r="9" spans="1:12" x14ac:dyDescent="0.35">
      <c r="A9" s="31"/>
      <c r="D9" s="6"/>
      <c r="G9" s="6">
        <f>IF(AND(Table2[[#This Row],[Target Service]]&lt;&gt;"CLA - Community Living Arrangement",Table2[[#This Row],[Target Service]]&lt;&gt;"CRS - Continuous Residential Supports",Table2[[#This Row],[Target Service]]&lt;&gt;"",Table2[[#This Row],[Current Service]]&lt;&gt;""),'Data Validation'!B$2,0)</f>
        <v>0</v>
      </c>
      <c r="H9" s="6">
        <f>IF(AND(Table2[[#This Row],[Target Service]]&lt;&gt;"CLA - Community Living Arrangement",Table2[[#This Row],[Target Service]]&lt;&gt;"CRS - Continuous Residential Supports",Table2[[#This Row],[Target Service]]&lt;&gt;""),$E9/'Data Validation'!$B$7*'Data Validation'!$B$5,0)</f>
        <v>0</v>
      </c>
      <c r="I9" s="37">
        <v>0</v>
      </c>
      <c r="J9" s="38">
        <f>IF(AND($D9&lt;&gt;"CLA - Community Living Arrangement",$D9&lt;&gt;"CRS - Continuous Residential Supports"),$C9/'Data Validation'!$B$6*$I9,0)</f>
        <v>0</v>
      </c>
      <c r="K9" s="141">
        <f>SUM(Table2[[#This Row],[Provider Transition Incentive]],Table2[[#This Row],[New Residential Placement Incentive]],Table2[[#This Row],[Residential 
STEP Incentive]])</f>
        <v>0</v>
      </c>
      <c r="L9" s="30">
        <f>Table2[[#This Row],[Current Annual Funding]]-Table2[[#This Row],[Target Annual Funding]]</f>
        <v>0</v>
      </c>
    </row>
    <row r="10" spans="1:12" x14ac:dyDescent="0.35">
      <c r="A10" s="31"/>
      <c r="D10" s="6"/>
      <c r="G10" s="6">
        <f>IF(AND(Table2[[#This Row],[Target Service]]&lt;&gt;"CLA - Community Living Arrangement",Table2[[#This Row],[Target Service]]&lt;&gt;"CRS - Continuous Residential Supports",Table2[[#This Row],[Target Service]]&lt;&gt;"",Table2[[#This Row],[Current Service]]&lt;&gt;""),'Data Validation'!B$2,0)</f>
        <v>0</v>
      </c>
      <c r="H10" s="6">
        <f>IF(AND(Table2[[#This Row],[Target Service]]&lt;&gt;"CLA - Community Living Arrangement",Table2[[#This Row],[Target Service]]&lt;&gt;"CRS - Continuous Residential Supports",Table2[[#This Row],[Target Service]]&lt;&gt;""),$E10/'Data Validation'!$B$7*'Data Validation'!$B$5,0)</f>
        <v>0</v>
      </c>
      <c r="I10" s="37">
        <v>0</v>
      </c>
      <c r="J10" s="38">
        <f>IF(AND($D10&lt;&gt;"CLA - Community Living Arrangement",$D10&lt;&gt;"CRS - Continuous Residential Supports"),$C10/'Data Validation'!$B$6*$I10,0)</f>
        <v>0</v>
      </c>
      <c r="K10" s="141">
        <f>SUM(Table2[[#This Row],[Provider Transition Incentive]],Table2[[#This Row],[New Residential Placement Incentive]],Table2[[#This Row],[Residential 
STEP Incentive]])</f>
        <v>0</v>
      </c>
      <c r="L10" s="30">
        <f>Table2[[#This Row],[Current Annual Funding]]-Table2[[#This Row],[Target Annual Funding]]</f>
        <v>0</v>
      </c>
    </row>
    <row r="11" spans="1:12" x14ac:dyDescent="0.35">
      <c r="A11" s="31"/>
      <c r="D11" s="6"/>
      <c r="G11" s="6">
        <f>IF(AND(Table2[[#This Row],[Target Service]]&lt;&gt;"CLA - Community Living Arrangement",Table2[[#This Row],[Target Service]]&lt;&gt;"CRS - Continuous Residential Supports",Table2[[#This Row],[Target Service]]&lt;&gt;"",Table2[[#This Row],[Current Service]]&lt;&gt;""),'Data Validation'!B$2,0)</f>
        <v>0</v>
      </c>
      <c r="H11" s="6">
        <f>IF(AND(Table2[[#This Row],[Target Service]]&lt;&gt;"CLA - Community Living Arrangement",Table2[[#This Row],[Target Service]]&lt;&gt;"CRS - Continuous Residential Supports",Table2[[#This Row],[Target Service]]&lt;&gt;""),$E11/'Data Validation'!$B$7*'Data Validation'!$B$5,0)</f>
        <v>0</v>
      </c>
      <c r="I11" s="37">
        <v>0</v>
      </c>
      <c r="J11" s="38">
        <f>IF(AND($D11&lt;&gt;"CLA - Community Living Arrangement",$D11&lt;&gt;"CRS - Continuous Residential Supports"),$C11/'Data Validation'!$B$6*$I11,0)</f>
        <v>0</v>
      </c>
      <c r="K11" s="141">
        <f>SUM(Table2[[#This Row],[Provider Transition Incentive]],Table2[[#This Row],[New Residential Placement Incentive]],Table2[[#This Row],[Residential 
STEP Incentive]])</f>
        <v>0</v>
      </c>
      <c r="L11" s="30">
        <f>Table2[[#This Row],[Current Annual Funding]]-Table2[[#This Row],[Target Annual Funding]]</f>
        <v>0</v>
      </c>
    </row>
    <row r="12" spans="1:12" x14ac:dyDescent="0.35">
      <c r="A12" s="31"/>
      <c r="D12" s="6"/>
      <c r="G12" s="6">
        <f>IF(AND(Table2[[#This Row],[Target Service]]&lt;&gt;"CLA - Community Living Arrangement",Table2[[#This Row],[Target Service]]&lt;&gt;"CRS - Continuous Residential Supports",Table2[[#This Row],[Target Service]]&lt;&gt;"",Table2[[#This Row],[Current Service]]&lt;&gt;""),'Data Validation'!B$2,0)</f>
        <v>0</v>
      </c>
      <c r="H12" s="6">
        <f>IF(AND(Table2[[#This Row],[Target Service]]&lt;&gt;"CLA - Community Living Arrangement",Table2[[#This Row],[Target Service]]&lt;&gt;"CRS - Continuous Residential Supports",Table2[[#This Row],[Target Service]]&lt;&gt;""),$E12/'Data Validation'!$B$7*'Data Validation'!$B$5,0)</f>
        <v>0</v>
      </c>
      <c r="I12" s="37">
        <v>0</v>
      </c>
      <c r="J12" s="38">
        <f>IF(AND($D12&lt;&gt;"CLA - Community Living Arrangement",$D12&lt;&gt;"CRS - Continuous Residential Supports"),$C12/'Data Validation'!$B$6*$I12,0)</f>
        <v>0</v>
      </c>
      <c r="K12" s="141">
        <f>SUM(Table2[[#This Row],[Provider Transition Incentive]],Table2[[#This Row],[New Residential Placement Incentive]],Table2[[#This Row],[Residential 
STEP Incentive]])</f>
        <v>0</v>
      </c>
      <c r="L12" s="30">
        <f>Table2[[#This Row],[Current Annual Funding]]-Table2[[#This Row],[Target Annual Funding]]</f>
        <v>0</v>
      </c>
    </row>
    <row r="13" spans="1:12" x14ac:dyDescent="0.35">
      <c r="A13" s="31"/>
      <c r="D13" s="6"/>
      <c r="G13" s="6">
        <f>IF(AND(Table2[[#This Row],[Target Service]]&lt;&gt;"CLA - Community Living Arrangement",Table2[[#This Row],[Target Service]]&lt;&gt;"CRS - Continuous Residential Supports",Table2[[#This Row],[Target Service]]&lt;&gt;"",Table2[[#This Row],[Current Service]]&lt;&gt;""),'Data Validation'!B$2,0)</f>
        <v>0</v>
      </c>
      <c r="H13" s="6">
        <f>IF(AND(Table2[[#This Row],[Target Service]]&lt;&gt;"CLA - Community Living Arrangement",Table2[[#This Row],[Target Service]]&lt;&gt;"CRS - Continuous Residential Supports",Table2[[#This Row],[Target Service]]&lt;&gt;""),$E13/'Data Validation'!$B$7*'Data Validation'!$B$5,0)</f>
        <v>0</v>
      </c>
      <c r="I13" s="37">
        <v>0</v>
      </c>
      <c r="J13" s="38">
        <f>IF(AND($D13&lt;&gt;"CLA - Community Living Arrangement",$D13&lt;&gt;"CRS - Continuous Residential Supports"),$C13/'Data Validation'!$B$6*$I13,0)</f>
        <v>0</v>
      </c>
      <c r="K13" s="141">
        <f>SUM(Table2[[#This Row],[Provider Transition Incentive]],Table2[[#This Row],[New Residential Placement Incentive]],Table2[[#This Row],[Residential 
STEP Incentive]])</f>
        <v>0</v>
      </c>
      <c r="L13" s="30">
        <f>Table2[[#This Row],[Current Annual Funding]]-Table2[[#This Row],[Target Annual Funding]]</f>
        <v>0</v>
      </c>
    </row>
    <row r="14" spans="1:12" x14ac:dyDescent="0.35">
      <c r="A14" s="31"/>
      <c r="D14" s="6"/>
      <c r="G14" s="6">
        <f>IF(AND(Table2[[#This Row],[Target Service]]&lt;&gt;"CLA - Community Living Arrangement",Table2[[#This Row],[Target Service]]&lt;&gt;"CRS - Continuous Residential Supports",Table2[[#This Row],[Target Service]]&lt;&gt;"",Table2[[#This Row],[Current Service]]&lt;&gt;""),'Data Validation'!B$2,0)</f>
        <v>0</v>
      </c>
      <c r="H14" s="6">
        <f>IF(AND(Table2[[#This Row],[Target Service]]&lt;&gt;"CLA - Community Living Arrangement",Table2[[#This Row],[Target Service]]&lt;&gt;"CRS - Continuous Residential Supports",Table2[[#This Row],[Target Service]]&lt;&gt;""),$E14/'Data Validation'!$B$7*'Data Validation'!$B$5,0)</f>
        <v>0</v>
      </c>
      <c r="I14" s="37">
        <v>0</v>
      </c>
      <c r="J14" s="38">
        <f>IF(AND($D14&lt;&gt;"CLA - Community Living Arrangement",$D14&lt;&gt;"CRS - Continuous Residential Supports"),$C14/'Data Validation'!$B$6*$I14,0)</f>
        <v>0</v>
      </c>
      <c r="K14" s="141">
        <f>SUM(Table2[[#This Row],[Provider Transition Incentive]],Table2[[#This Row],[New Residential Placement Incentive]],Table2[[#This Row],[Residential 
STEP Incentive]])</f>
        <v>0</v>
      </c>
      <c r="L14" s="30">
        <f>Table2[[#This Row],[Current Annual Funding]]-Table2[[#This Row],[Target Annual Funding]]</f>
        <v>0</v>
      </c>
    </row>
    <row r="15" spans="1:12" x14ac:dyDescent="0.35">
      <c r="A15" s="31"/>
      <c r="D15" s="6"/>
      <c r="G15" s="6">
        <f>IF(AND(Table2[[#This Row],[Target Service]]&lt;&gt;"CLA - Community Living Arrangement",Table2[[#This Row],[Target Service]]&lt;&gt;"CRS - Continuous Residential Supports",Table2[[#This Row],[Target Service]]&lt;&gt;"",Table2[[#This Row],[Current Service]]&lt;&gt;""),'Data Validation'!B$2,0)</f>
        <v>0</v>
      </c>
      <c r="H15" s="6">
        <f>IF(AND(Table2[[#This Row],[Target Service]]&lt;&gt;"CLA - Community Living Arrangement",Table2[[#This Row],[Target Service]]&lt;&gt;"CRS - Continuous Residential Supports",Table2[[#This Row],[Target Service]]&lt;&gt;""),$E15/'Data Validation'!$B$7*'Data Validation'!$B$5,0)</f>
        <v>0</v>
      </c>
      <c r="I15" s="37">
        <v>0</v>
      </c>
      <c r="J15" s="38">
        <f>IF(AND($D15&lt;&gt;"CLA - Community Living Arrangement",$D15&lt;&gt;"CRS - Continuous Residential Supports"),$C15/'Data Validation'!$B$6*$I15,0)</f>
        <v>0</v>
      </c>
      <c r="K15" s="141">
        <f>SUM(Table2[[#This Row],[Provider Transition Incentive]],Table2[[#This Row],[New Residential Placement Incentive]],Table2[[#This Row],[Residential 
STEP Incentive]])</f>
        <v>0</v>
      </c>
      <c r="L15" s="30">
        <f>Table2[[#This Row],[Current Annual Funding]]-Table2[[#This Row],[Target Annual Funding]]</f>
        <v>0</v>
      </c>
    </row>
    <row r="16" spans="1:12" x14ac:dyDescent="0.35">
      <c r="A16" s="31"/>
      <c r="D16" s="6"/>
      <c r="G16" s="6">
        <f>IF(AND(Table2[[#This Row],[Target Service]]&lt;&gt;"CLA - Community Living Arrangement",Table2[[#This Row],[Target Service]]&lt;&gt;"CRS - Continuous Residential Supports",Table2[[#This Row],[Target Service]]&lt;&gt;"",Table2[[#This Row],[Current Service]]&lt;&gt;""),'Data Validation'!B$2,0)</f>
        <v>0</v>
      </c>
      <c r="H16" s="6">
        <f>IF(AND(Table2[[#This Row],[Target Service]]&lt;&gt;"CLA - Community Living Arrangement",Table2[[#This Row],[Target Service]]&lt;&gt;"CRS - Continuous Residential Supports",Table2[[#This Row],[Target Service]]&lt;&gt;""),$E16/'Data Validation'!$B$7*'Data Validation'!$B$5,0)</f>
        <v>0</v>
      </c>
      <c r="I16" s="37">
        <v>0</v>
      </c>
      <c r="J16" s="38">
        <f>IF(AND($D16&lt;&gt;"CLA - Community Living Arrangement",$D16&lt;&gt;"CRS - Continuous Residential Supports"),$C16/'Data Validation'!$B$6*$I16,0)</f>
        <v>0</v>
      </c>
      <c r="K16" s="141">
        <f>SUM(Table2[[#This Row],[Provider Transition Incentive]],Table2[[#This Row],[New Residential Placement Incentive]],Table2[[#This Row],[Residential 
STEP Incentive]])</f>
        <v>0</v>
      </c>
      <c r="L16" s="30">
        <f>Table2[[#This Row],[Current Annual Funding]]-Table2[[#This Row],[Target Annual Funding]]</f>
        <v>0</v>
      </c>
    </row>
    <row r="17" spans="1:12" x14ac:dyDescent="0.35">
      <c r="A17" s="31"/>
      <c r="G17" s="6">
        <f>IF(AND(Table2[[#This Row],[Target Service]]&lt;&gt;"CLA - Community Living Arrangement",Table2[[#This Row],[Target Service]]&lt;&gt;"CRS - Continuous Residential Supports",Table2[[#This Row],[Target Service]]&lt;&gt;"",Table2[[#This Row],[Current Service]]&lt;&gt;""),'Data Validation'!B$2,0)</f>
        <v>0</v>
      </c>
      <c r="H17" s="6">
        <f>IF(AND(Table2[[#This Row],[Target Service]]&lt;&gt;"CLA - Community Living Arrangement",Table2[[#This Row],[Target Service]]&lt;&gt;"CRS - Continuous Residential Supports",Table2[[#This Row],[Target Service]]&lt;&gt;""),$E17/'Data Validation'!$B$7*'Data Validation'!$B$5,0)</f>
        <v>0</v>
      </c>
      <c r="I17" s="37">
        <v>0</v>
      </c>
      <c r="J17" s="38">
        <f>IF(AND($D17&lt;&gt;"CLA - Community Living Arrangement",$D17&lt;&gt;"CRS - Continuous Residential Supports"),$C17/'Data Validation'!$B$6*$I17,0)</f>
        <v>0</v>
      </c>
      <c r="K17" s="141">
        <f>SUM(Table2[[#This Row],[Provider Transition Incentive]],Table2[[#This Row],[New Residential Placement Incentive]],Table2[[#This Row],[Residential 
STEP Incentive]])</f>
        <v>0</v>
      </c>
      <c r="L17" s="30">
        <f>Table2[[#This Row],[Current Annual Funding]]-Table2[[#This Row],[Target Annual Funding]]</f>
        <v>0</v>
      </c>
    </row>
    <row r="18" spans="1:12" x14ac:dyDescent="0.35">
      <c r="A18" s="31"/>
      <c r="G18" s="6">
        <f>IF(AND(Table2[[#This Row],[Target Service]]&lt;&gt;"CLA - Community Living Arrangement",Table2[[#This Row],[Target Service]]&lt;&gt;"CRS - Continuous Residential Supports",Table2[[#This Row],[Target Service]]&lt;&gt;"",Table2[[#This Row],[Current Service]]&lt;&gt;""),'Data Validation'!B$2,0)</f>
        <v>0</v>
      </c>
      <c r="H18" s="6">
        <f>IF(AND(Table2[[#This Row],[Target Service]]&lt;&gt;"CLA - Community Living Arrangement",Table2[[#This Row],[Target Service]]&lt;&gt;"CRS - Continuous Residential Supports",Table2[[#This Row],[Target Service]]&lt;&gt;""),$E18/'Data Validation'!$B$7*'Data Validation'!$B$5,0)</f>
        <v>0</v>
      </c>
      <c r="I18" s="37">
        <v>0</v>
      </c>
      <c r="J18" s="38">
        <f>IF(AND($D18&lt;&gt;"CLA - Community Living Arrangement",$D18&lt;&gt;"CRS - Continuous Residential Supports"),$C18/'Data Validation'!$B$6*$I18,0)</f>
        <v>0</v>
      </c>
      <c r="K18" s="141">
        <f>SUM(Table2[[#This Row],[Provider Transition Incentive]],Table2[[#This Row],[New Residential Placement Incentive]],Table2[[#This Row],[Residential 
STEP Incentive]])</f>
        <v>0</v>
      </c>
      <c r="L18" s="30">
        <f>Table2[[#This Row],[Current Annual Funding]]-Table2[[#This Row],[Target Annual Funding]]</f>
        <v>0</v>
      </c>
    </row>
    <row r="19" spans="1:12" x14ac:dyDescent="0.35">
      <c r="A19" s="31"/>
      <c r="G19" s="6">
        <f>IF(AND(Table2[[#This Row],[Target Service]]&lt;&gt;"CLA - Community Living Arrangement",Table2[[#This Row],[Target Service]]&lt;&gt;"CRS - Continuous Residential Supports",Table2[[#This Row],[Target Service]]&lt;&gt;"",Table2[[#This Row],[Current Service]]&lt;&gt;""),'Data Validation'!B$2,0)</f>
        <v>0</v>
      </c>
      <c r="H19" s="6">
        <f>IF(AND(Table2[[#This Row],[Target Service]]&lt;&gt;"CLA - Community Living Arrangement",Table2[[#This Row],[Target Service]]&lt;&gt;"CRS - Continuous Residential Supports",Table2[[#This Row],[Target Service]]&lt;&gt;""),$E19/'Data Validation'!$B$7*'Data Validation'!$B$5,0)</f>
        <v>0</v>
      </c>
      <c r="I19" s="37">
        <v>0</v>
      </c>
      <c r="J19" s="38">
        <f>IF(AND($D19&lt;&gt;"CLA - Community Living Arrangement",$D19&lt;&gt;"CRS - Continuous Residential Supports"),$C19/'Data Validation'!$B$6*$I19,0)</f>
        <v>0</v>
      </c>
      <c r="K19" s="141">
        <f>SUM(Table2[[#This Row],[Provider Transition Incentive]],Table2[[#This Row],[New Residential Placement Incentive]],Table2[[#This Row],[Residential 
STEP Incentive]])</f>
        <v>0</v>
      </c>
      <c r="L19" s="30">
        <f>Table2[[#This Row],[Current Annual Funding]]-Table2[[#This Row],[Target Annual Funding]]</f>
        <v>0</v>
      </c>
    </row>
    <row r="20" spans="1:12" x14ac:dyDescent="0.35">
      <c r="A20" s="31"/>
      <c r="G20" s="6">
        <f>IF(AND(Table2[[#This Row],[Target Service]]&lt;&gt;"CLA - Community Living Arrangement",Table2[[#This Row],[Target Service]]&lt;&gt;"CRS - Continuous Residential Supports",Table2[[#This Row],[Target Service]]&lt;&gt;"",Table2[[#This Row],[Current Service]]&lt;&gt;""),'Data Validation'!B$2,0)</f>
        <v>0</v>
      </c>
      <c r="H20" s="6">
        <f>IF(AND(Table2[[#This Row],[Target Service]]&lt;&gt;"CLA - Community Living Arrangement",Table2[[#This Row],[Target Service]]&lt;&gt;"CRS - Continuous Residential Supports",Table2[[#This Row],[Target Service]]&lt;&gt;""),$E20/'Data Validation'!$B$7*'Data Validation'!$B$5,0)</f>
        <v>0</v>
      </c>
      <c r="I20" s="37">
        <v>0</v>
      </c>
      <c r="J20" s="38">
        <f>IF(AND($D20&lt;&gt;"CLA - Community Living Arrangement",$D20&lt;&gt;"CRS - Continuous Residential Supports"),$C20/'Data Validation'!$B$6*$I20,0)</f>
        <v>0</v>
      </c>
      <c r="K20" s="141">
        <f>SUM(Table2[[#This Row],[Provider Transition Incentive]],Table2[[#This Row],[New Residential Placement Incentive]],Table2[[#This Row],[Residential 
STEP Incentive]])</f>
        <v>0</v>
      </c>
      <c r="L20" s="30">
        <f>Table2[[#This Row],[Current Annual Funding]]-Table2[[#This Row],[Target Annual Funding]]</f>
        <v>0</v>
      </c>
    </row>
    <row r="21" spans="1:12" x14ac:dyDescent="0.35">
      <c r="A21" s="31"/>
      <c r="G21" s="6">
        <f>IF(AND(Table2[[#This Row],[Target Service]]&lt;&gt;"CLA - Community Living Arrangement",Table2[[#This Row],[Target Service]]&lt;&gt;"CRS - Continuous Residential Supports",Table2[[#This Row],[Target Service]]&lt;&gt;"",Table2[[#This Row],[Current Service]]&lt;&gt;""),'Data Validation'!B$2,0)</f>
        <v>0</v>
      </c>
      <c r="H21" s="6">
        <f>IF(AND(Table2[[#This Row],[Target Service]]&lt;&gt;"CLA - Community Living Arrangement",Table2[[#This Row],[Target Service]]&lt;&gt;"CRS - Continuous Residential Supports",Table2[[#This Row],[Target Service]]&lt;&gt;""),$E21/'Data Validation'!$B$7*'Data Validation'!$B$5,0)</f>
        <v>0</v>
      </c>
      <c r="I21" s="37">
        <v>0</v>
      </c>
      <c r="J21" s="38">
        <f>IF(AND($D21&lt;&gt;"CLA - Community Living Arrangement",$D21&lt;&gt;"CRS - Continuous Residential Supports"),$C21/'Data Validation'!$B$6*$I21,0)</f>
        <v>0</v>
      </c>
      <c r="K21" s="141">
        <f>SUM(Table2[[#This Row],[Provider Transition Incentive]],Table2[[#This Row],[New Residential Placement Incentive]],Table2[[#This Row],[Residential 
STEP Incentive]])</f>
        <v>0</v>
      </c>
      <c r="L21" s="30">
        <f>Table2[[#This Row],[Current Annual Funding]]-Table2[[#This Row],[Target Annual Funding]]</f>
        <v>0</v>
      </c>
    </row>
    <row r="22" spans="1:12" x14ac:dyDescent="0.35">
      <c r="A22" s="31"/>
      <c r="G22" s="6">
        <f>IF(AND(Table2[[#This Row],[Target Service]]&lt;&gt;"CLA - Community Living Arrangement",Table2[[#This Row],[Target Service]]&lt;&gt;"CRS - Continuous Residential Supports",Table2[[#This Row],[Target Service]]&lt;&gt;"",Table2[[#This Row],[Current Service]]&lt;&gt;""),'Data Validation'!B$2,0)</f>
        <v>0</v>
      </c>
      <c r="H22" s="6">
        <f>IF(AND(Table2[[#This Row],[Target Service]]&lt;&gt;"CLA - Community Living Arrangement",Table2[[#This Row],[Target Service]]&lt;&gt;"CRS - Continuous Residential Supports",Table2[[#This Row],[Target Service]]&lt;&gt;""),$E22/'Data Validation'!$B$7*'Data Validation'!$B$5,0)</f>
        <v>0</v>
      </c>
      <c r="I22" s="37">
        <v>0</v>
      </c>
      <c r="J22" s="38">
        <f>IF(AND($D22&lt;&gt;"CLA - Community Living Arrangement",$D22&lt;&gt;"CRS - Continuous Residential Supports"),$C22/'Data Validation'!$B$6*$I22,0)</f>
        <v>0</v>
      </c>
      <c r="K22" s="141">
        <f>SUM(Table2[[#This Row],[Provider Transition Incentive]],Table2[[#This Row],[New Residential Placement Incentive]],Table2[[#This Row],[Residential 
STEP Incentive]])</f>
        <v>0</v>
      </c>
      <c r="L22" s="30">
        <f>Table2[[#This Row],[Current Annual Funding]]-Table2[[#This Row],[Target Annual Funding]]</f>
        <v>0</v>
      </c>
    </row>
    <row r="23" spans="1:12" x14ac:dyDescent="0.35">
      <c r="A23" s="31"/>
      <c r="G23" s="6">
        <f>IF(AND(Table2[[#This Row],[Target Service]]&lt;&gt;"CLA - Community Living Arrangement",Table2[[#This Row],[Target Service]]&lt;&gt;"CRS - Continuous Residential Supports",Table2[[#This Row],[Target Service]]&lt;&gt;"",Table2[[#This Row],[Current Service]]&lt;&gt;""),'Data Validation'!B$2,0)</f>
        <v>0</v>
      </c>
      <c r="H23" s="6">
        <f>IF(AND(Table2[[#This Row],[Target Service]]&lt;&gt;"CLA - Community Living Arrangement",Table2[[#This Row],[Target Service]]&lt;&gt;"CRS - Continuous Residential Supports",Table2[[#This Row],[Target Service]]&lt;&gt;""),$E23/'Data Validation'!$B$7*'Data Validation'!$B$5,0)</f>
        <v>0</v>
      </c>
      <c r="I23" s="37">
        <v>0</v>
      </c>
      <c r="J23" s="38">
        <f>IF(AND($D23&lt;&gt;"CLA - Community Living Arrangement",$D23&lt;&gt;"CRS - Continuous Residential Supports"),$C23/'Data Validation'!$B$6*$I23,0)</f>
        <v>0</v>
      </c>
      <c r="K23" s="141">
        <f>SUM(Table2[[#This Row],[Provider Transition Incentive]],Table2[[#This Row],[New Residential Placement Incentive]],Table2[[#This Row],[Residential 
STEP Incentive]])</f>
        <v>0</v>
      </c>
      <c r="L23" s="30">
        <f>Table2[[#This Row],[Current Annual Funding]]-Table2[[#This Row],[Target Annual Funding]]</f>
        <v>0</v>
      </c>
    </row>
    <row r="24" spans="1:12" x14ac:dyDescent="0.35">
      <c r="A24" s="31"/>
      <c r="G24" s="6">
        <f>IF(AND(Table2[[#This Row],[Target Service]]&lt;&gt;"CLA - Community Living Arrangement",Table2[[#This Row],[Target Service]]&lt;&gt;"CRS - Continuous Residential Supports",Table2[[#This Row],[Target Service]]&lt;&gt;"",Table2[[#This Row],[Current Service]]&lt;&gt;""),'Data Validation'!B$2,0)</f>
        <v>0</v>
      </c>
      <c r="H24" s="6">
        <f>IF(AND(Table2[[#This Row],[Target Service]]&lt;&gt;"CLA - Community Living Arrangement",Table2[[#This Row],[Target Service]]&lt;&gt;"CRS - Continuous Residential Supports",Table2[[#This Row],[Target Service]]&lt;&gt;""),$E24/'Data Validation'!$B$7*'Data Validation'!$B$5,0)</f>
        <v>0</v>
      </c>
      <c r="I24" s="37">
        <v>0</v>
      </c>
      <c r="J24" s="38">
        <f>IF(AND($D24&lt;&gt;"CLA - Community Living Arrangement",$D24&lt;&gt;"CRS - Continuous Residential Supports"),$C24/'Data Validation'!$B$6*$I24,0)</f>
        <v>0</v>
      </c>
      <c r="K24" s="141">
        <f>SUM(Table2[[#This Row],[Provider Transition Incentive]],Table2[[#This Row],[New Residential Placement Incentive]],Table2[[#This Row],[Residential 
STEP Incentive]])</f>
        <v>0</v>
      </c>
      <c r="L24" s="30">
        <f>Table2[[#This Row],[Current Annual Funding]]-Table2[[#This Row],[Target Annual Funding]]</f>
        <v>0</v>
      </c>
    </row>
    <row r="25" spans="1:12" x14ac:dyDescent="0.35">
      <c r="A25" s="31"/>
      <c r="G25" s="6">
        <f>IF(AND(Table2[[#This Row],[Target Service]]&lt;&gt;"CLA - Community Living Arrangement",Table2[[#This Row],[Target Service]]&lt;&gt;"CRS - Continuous Residential Supports",Table2[[#This Row],[Target Service]]&lt;&gt;"",Table2[[#This Row],[Current Service]]&lt;&gt;""),'Data Validation'!B$2,0)</f>
        <v>0</v>
      </c>
      <c r="H25" s="6">
        <f>IF(AND(Table2[[#This Row],[Target Service]]&lt;&gt;"CLA - Community Living Arrangement",Table2[[#This Row],[Target Service]]&lt;&gt;"CRS - Continuous Residential Supports",Table2[[#This Row],[Target Service]]&lt;&gt;""),$E25/'Data Validation'!$B$7*'Data Validation'!$B$5,0)</f>
        <v>0</v>
      </c>
      <c r="I25" s="37">
        <v>0</v>
      </c>
      <c r="J25" s="38">
        <f>IF(AND($D25&lt;&gt;"CLA - Community Living Arrangement",$D25&lt;&gt;"CRS - Continuous Residential Supports"),$C25/'Data Validation'!$B$6*$I25,0)</f>
        <v>0</v>
      </c>
      <c r="K25" s="141">
        <f>SUM(Table2[[#This Row],[Provider Transition Incentive]],Table2[[#This Row],[New Residential Placement Incentive]],Table2[[#This Row],[Residential 
STEP Incentive]])</f>
        <v>0</v>
      </c>
      <c r="L25" s="30">
        <f>Table2[[#This Row],[Current Annual Funding]]-Table2[[#This Row],[Target Annual Funding]]</f>
        <v>0</v>
      </c>
    </row>
    <row r="26" spans="1:12" x14ac:dyDescent="0.35">
      <c r="A26" s="31"/>
      <c r="G26" s="6">
        <f>IF(AND(Table2[[#This Row],[Target Service]]&lt;&gt;"CLA - Community Living Arrangement",Table2[[#This Row],[Target Service]]&lt;&gt;"CRS - Continuous Residential Supports",Table2[[#This Row],[Target Service]]&lt;&gt;"",Table2[[#This Row],[Current Service]]&lt;&gt;""),'Data Validation'!B$2,0)</f>
        <v>0</v>
      </c>
      <c r="H26" s="6">
        <f>IF(AND(Table2[[#This Row],[Target Service]]&lt;&gt;"CLA - Community Living Arrangement",Table2[[#This Row],[Target Service]]&lt;&gt;"CRS - Continuous Residential Supports",Table2[[#This Row],[Target Service]]&lt;&gt;""),$E26/'Data Validation'!$B$7*'Data Validation'!$B$5,0)</f>
        <v>0</v>
      </c>
      <c r="I26" s="37">
        <v>0</v>
      </c>
      <c r="J26" s="38">
        <f>IF(AND($D26&lt;&gt;"CLA - Community Living Arrangement",$D26&lt;&gt;"CRS - Continuous Residential Supports"),$C26/'Data Validation'!$B$6*$I26,0)</f>
        <v>0</v>
      </c>
      <c r="K26" s="141">
        <f>SUM(Table2[[#This Row],[Provider Transition Incentive]],Table2[[#This Row],[New Residential Placement Incentive]],Table2[[#This Row],[Residential 
STEP Incentive]])</f>
        <v>0</v>
      </c>
      <c r="L26" s="30">
        <f>Table2[[#This Row],[Current Annual Funding]]-Table2[[#This Row],[Target Annual Funding]]</f>
        <v>0</v>
      </c>
    </row>
    <row r="27" spans="1:12" x14ac:dyDescent="0.35">
      <c r="A27" s="31"/>
      <c r="G27" s="6">
        <f>IF(AND(Table2[[#This Row],[Target Service]]&lt;&gt;"CLA - Community Living Arrangement",Table2[[#This Row],[Target Service]]&lt;&gt;"CRS - Continuous Residential Supports",Table2[[#This Row],[Target Service]]&lt;&gt;"",Table2[[#This Row],[Current Service]]&lt;&gt;""),'Data Validation'!B$2,0)</f>
        <v>0</v>
      </c>
      <c r="H27" s="6">
        <f>IF(AND(Table2[[#This Row],[Target Service]]&lt;&gt;"CLA - Community Living Arrangement",Table2[[#This Row],[Target Service]]&lt;&gt;"CRS - Continuous Residential Supports",Table2[[#This Row],[Target Service]]&lt;&gt;""),$E27/'Data Validation'!$B$7*'Data Validation'!$B$5,0)</f>
        <v>0</v>
      </c>
      <c r="I27" s="37">
        <v>0</v>
      </c>
      <c r="J27" s="38">
        <f>IF(AND($D27&lt;&gt;"CLA - Community Living Arrangement",$D27&lt;&gt;"CRS - Continuous Residential Supports"),$C27/'Data Validation'!$B$6*$I27,0)</f>
        <v>0</v>
      </c>
      <c r="K27" s="141">
        <f>SUM(Table2[[#This Row],[Provider Transition Incentive]],Table2[[#This Row],[New Residential Placement Incentive]],Table2[[#This Row],[Residential 
STEP Incentive]])</f>
        <v>0</v>
      </c>
      <c r="L27" s="30">
        <f>Table2[[#This Row],[Current Annual Funding]]-Table2[[#This Row],[Target Annual Funding]]</f>
        <v>0</v>
      </c>
    </row>
    <row r="28" spans="1:12" x14ac:dyDescent="0.35">
      <c r="A28" s="31"/>
      <c r="G28" s="6">
        <f>IF(AND(Table2[[#This Row],[Target Service]]&lt;&gt;"CLA - Community Living Arrangement",Table2[[#This Row],[Target Service]]&lt;&gt;"CRS - Continuous Residential Supports",Table2[[#This Row],[Target Service]]&lt;&gt;"",Table2[[#This Row],[Current Service]]&lt;&gt;""),'Data Validation'!B$2,0)</f>
        <v>0</v>
      </c>
      <c r="H28" s="6">
        <f>IF(AND(Table2[[#This Row],[Target Service]]&lt;&gt;"CLA - Community Living Arrangement",Table2[[#This Row],[Target Service]]&lt;&gt;"CRS - Continuous Residential Supports",Table2[[#This Row],[Target Service]]&lt;&gt;""),$E28/'Data Validation'!$B$7*'Data Validation'!$B$5,0)</f>
        <v>0</v>
      </c>
      <c r="I28" s="37">
        <v>0</v>
      </c>
      <c r="J28" s="38">
        <f>IF(AND($D28&lt;&gt;"CLA - Community Living Arrangement",$D28&lt;&gt;"CRS - Continuous Residential Supports"),$C28/'Data Validation'!$B$6*$I28,0)</f>
        <v>0</v>
      </c>
      <c r="K28" s="141">
        <f>SUM(Table2[[#This Row],[Provider Transition Incentive]],Table2[[#This Row],[New Residential Placement Incentive]],Table2[[#This Row],[Residential 
STEP Incentive]])</f>
        <v>0</v>
      </c>
      <c r="L28" s="30">
        <f>Table2[[#This Row],[Current Annual Funding]]-Table2[[#This Row],[Target Annual Funding]]</f>
        <v>0</v>
      </c>
    </row>
    <row r="29" spans="1:12" x14ac:dyDescent="0.35">
      <c r="A29" s="31"/>
      <c r="G29" s="6">
        <f>IF(AND(Table2[[#This Row],[Target Service]]&lt;&gt;"CLA - Community Living Arrangement",Table2[[#This Row],[Target Service]]&lt;&gt;"CRS - Continuous Residential Supports",Table2[[#This Row],[Target Service]]&lt;&gt;"",Table2[[#This Row],[Current Service]]&lt;&gt;""),'Data Validation'!B$2,0)</f>
        <v>0</v>
      </c>
      <c r="H29" s="6">
        <f>IF(AND(Table2[[#This Row],[Target Service]]&lt;&gt;"CLA - Community Living Arrangement",Table2[[#This Row],[Target Service]]&lt;&gt;"CRS - Continuous Residential Supports",Table2[[#This Row],[Target Service]]&lt;&gt;""),$E29/'Data Validation'!$B$7*'Data Validation'!$B$5,0)</f>
        <v>0</v>
      </c>
      <c r="I29" s="37">
        <v>0</v>
      </c>
      <c r="J29" s="38">
        <f>IF(AND($D29&lt;&gt;"CLA - Community Living Arrangement",$D29&lt;&gt;"CRS - Continuous Residential Supports"),$C29/'Data Validation'!$B$6*$I29,0)</f>
        <v>0</v>
      </c>
      <c r="K29" s="141">
        <f>SUM(Table2[[#This Row],[Provider Transition Incentive]],Table2[[#This Row],[New Residential Placement Incentive]],Table2[[#This Row],[Residential 
STEP Incentive]])</f>
        <v>0</v>
      </c>
      <c r="L29" s="30">
        <f>Table2[[#This Row],[Current Annual Funding]]-Table2[[#This Row],[Target Annual Funding]]</f>
        <v>0</v>
      </c>
    </row>
    <row r="30" spans="1:12" x14ac:dyDescent="0.35">
      <c r="A30" s="31"/>
      <c r="G30" s="6">
        <f>IF(AND(Table2[[#This Row],[Target Service]]&lt;&gt;"CLA - Community Living Arrangement",Table2[[#This Row],[Target Service]]&lt;&gt;"CRS - Continuous Residential Supports",Table2[[#This Row],[Target Service]]&lt;&gt;"",Table2[[#This Row],[Current Service]]&lt;&gt;""),'Data Validation'!B$2,0)</f>
        <v>0</v>
      </c>
      <c r="H30" s="6">
        <f>IF(AND(Table2[[#This Row],[Target Service]]&lt;&gt;"CLA - Community Living Arrangement",Table2[[#This Row],[Target Service]]&lt;&gt;"CRS - Continuous Residential Supports",Table2[[#This Row],[Target Service]]&lt;&gt;""),$E30/'Data Validation'!$B$7*'Data Validation'!$B$5,0)</f>
        <v>0</v>
      </c>
      <c r="I30" s="37">
        <v>0</v>
      </c>
      <c r="J30" s="38">
        <f>IF(AND($D30&lt;&gt;"CLA - Community Living Arrangement",$D30&lt;&gt;"CRS - Continuous Residential Supports"),$C30/'Data Validation'!$B$6*$I30,0)</f>
        <v>0</v>
      </c>
      <c r="K30" s="141">
        <f>SUM(Table2[[#This Row],[Provider Transition Incentive]],Table2[[#This Row],[New Residential Placement Incentive]],Table2[[#This Row],[Residential 
STEP Incentive]])</f>
        <v>0</v>
      </c>
      <c r="L30" s="30">
        <f>Table2[[#This Row],[Current Annual Funding]]-Table2[[#This Row],[Target Annual Funding]]</f>
        <v>0</v>
      </c>
    </row>
    <row r="31" spans="1:12" x14ac:dyDescent="0.35">
      <c r="A31" s="31"/>
      <c r="G31" s="6">
        <f>IF(AND(Table2[[#This Row],[Target Service]]&lt;&gt;"CLA - Community Living Arrangement",Table2[[#This Row],[Target Service]]&lt;&gt;"CRS - Continuous Residential Supports",Table2[[#This Row],[Target Service]]&lt;&gt;"",Table2[[#This Row],[Current Service]]&lt;&gt;""),'Data Validation'!B$2,0)</f>
        <v>0</v>
      </c>
      <c r="H31" s="6">
        <f>IF(AND(Table2[[#This Row],[Target Service]]&lt;&gt;"CLA - Community Living Arrangement",Table2[[#This Row],[Target Service]]&lt;&gt;"CRS - Continuous Residential Supports",Table2[[#This Row],[Target Service]]&lt;&gt;""),$E31/'Data Validation'!$B$7*'Data Validation'!$B$5,0)</f>
        <v>0</v>
      </c>
      <c r="I31" s="37">
        <v>0</v>
      </c>
      <c r="J31" s="38">
        <f>IF(AND($D31&lt;&gt;"CLA - Community Living Arrangement",$D31&lt;&gt;"CRS - Continuous Residential Supports"),$C31/'Data Validation'!$B$6*$I31,0)</f>
        <v>0</v>
      </c>
      <c r="K31" s="141">
        <f>SUM(Table2[[#This Row],[Provider Transition Incentive]],Table2[[#This Row],[New Residential Placement Incentive]],Table2[[#This Row],[Residential 
STEP Incentive]])</f>
        <v>0</v>
      </c>
      <c r="L31" s="30">
        <f>Table2[[#This Row],[Current Annual Funding]]-Table2[[#This Row],[Target Annual Funding]]</f>
        <v>0</v>
      </c>
    </row>
    <row r="32" spans="1:12" x14ac:dyDescent="0.35">
      <c r="A32" s="31"/>
      <c r="G32" s="6">
        <f>IF(AND(Table2[[#This Row],[Target Service]]&lt;&gt;"CLA - Community Living Arrangement",Table2[[#This Row],[Target Service]]&lt;&gt;"CRS - Continuous Residential Supports",Table2[[#This Row],[Target Service]]&lt;&gt;"",Table2[[#This Row],[Current Service]]&lt;&gt;""),'Data Validation'!B$2,0)</f>
        <v>0</v>
      </c>
      <c r="H32" s="6">
        <f>IF(AND(Table2[[#This Row],[Target Service]]&lt;&gt;"CLA - Community Living Arrangement",Table2[[#This Row],[Target Service]]&lt;&gt;"CRS - Continuous Residential Supports",Table2[[#This Row],[Target Service]]&lt;&gt;""),$E32/'Data Validation'!$B$7*'Data Validation'!$B$5,0)</f>
        <v>0</v>
      </c>
      <c r="I32" s="37">
        <v>0</v>
      </c>
      <c r="J32" s="38">
        <f>IF(AND($D32&lt;&gt;"CLA - Community Living Arrangement",$D32&lt;&gt;"CRS - Continuous Residential Supports"),$C32/'Data Validation'!$B$6*$I32,0)</f>
        <v>0</v>
      </c>
      <c r="K32" s="141">
        <f>SUM(Table2[[#This Row],[Provider Transition Incentive]],Table2[[#This Row],[New Residential Placement Incentive]],Table2[[#This Row],[Residential 
STEP Incentive]])</f>
        <v>0</v>
      </c>
      <c r="L32" s="30">
        <f>Table2[[#This Row],[Current Annual Funding]]-Table2[[#This Row],[Target Annual Funding]]</f>
        <v>0</v>
      </c>
    </row>
    <row r="33" spans="1:12" x14ac:dyDescent="0.35">
      <c r="A33" s="31"/>
      <c r="G33" s="6">
        <f>IF(AND(Table2[[#This Row],[Target Service]]&lt;&gt;"CLA - Community Living Arrangement",Table2[[#This Row],[Target Service]]&lt;&gt;"CRS - Continuous Residential Supports",Table2[[#This Row],[Target Service]]&lt;&gt;"",Table2[[#This Row],[Current Service]]&lt;&gt;""),'Data Validation'!B$2,0)</f>
        <v>0</v>
      </c>
      <c r="H33" s="6">
        <f>IF(AND(Table2[[#This Row],[Target Service]]&lt;&gt;"CLA - Community Living Arrangement",Table2[[#This Row],[Target Service]]&lt;&gt;"CRS - Continuous Residential Supports",Table2[[#This Row],[Target Service]]&lt;&gt;""),$E33/'Data Validation'!$B$7*'Data Validation'!$B$5,0)</f>
        <v>0</v>
      </c>
      <c r="I33" s="37">
        <v>0</v>
      </c>
      <c r="J33" s="38">
        <f>IF(AND($D33&lt;&gt;"CLA - Community Living Arrangement",$D33&lt;&gt;"CRS - Continuous Residential Supports"),$C33/'Data Validation'!$B$6*$I33,0)</f>
        <v>0</v>
      </c>
      <c r="K33" s="141">
        <f>SUM(Table2[[#This Row],[Provider Transition Incentive]],Table2[[#This Row],[New Residential Placement Incentive]],Table2[[#This Row],[Residential 
STEP Incentive]])</f>
        <v>0</v>
      </c>
      <c r="L33" s="30">
        <f>Table2[[#This Row],[Current Annual Funding]]-Table2[[#This Row],[Target Annual Funding]]</f>
        <v>0</v>
      </c>
    </row>
    <row r="34" spans="1:12" x14ac:dyDescent="0.35">
      <c r="A34" s="31"/>
      <c r="G34" s="6">
        <f>IF(AND(Table2[[#This Row],[Target Service]]&lt;&gt;"CLA - Community Living Arrangement",Table2[[#This Row],[Target Service]]&lt;&gt;"CRS - Continuous Residential Supports",Table2[[#This Row],[Target Service]]&lt;&gt;"",Table2[[#This Row],[Current Service]]&lt;&gt;""),'Data Validation'!B$2,0)</f>
        <v>0</v>
      </c>
      <c r="H34" s="6">
        <f>IF(AND(Table2[[#This Row],[Target Service]]&lt;&gt;"CLA - Community Living Arrangement",Table2[[#This Row],[Target Service]]&lt;&gt;"CRS - Continuous Residential Supports",Table2[[#This Row],[Target Service]]&lt;&gt;""),$E34/'Data Validation'!$B$7*'Data Validation'!$B$5,0)</f>
        <v>0</v>
      </c>
      <c r="I34" s="37">
        <v>0</v>
      </c>
      <c r="J34" s="38">
        <f>IF(AND($D34&lt;&gt;"CLA - Community Living Arrangement",$D34&lt;&gt;"CRS - Continuous Residential Supports"),$C34/'Data Validation'!$B$6*$I34,0)</f>
        <v>0</v>
      </c>
      <c r="K34" s="141">
        <f>SUM(Table2[[#This Row],[Provider Transition Incentive]],Table2[[#This Row],[New Residential Placement Incentive]],Table2[[#This Row],[Residential 
STEP Incentive]])</f>
        <v>0</v>
      </c>
      <c r="L34" s="30">
        <f>Table2[[#This Row],[Current Annual Funding]]-Table2[[#This Row],[Target Annual Funding]]</f>
        <v>0</v>
      </c>
    </row>
    <row r="35" spans="1:12" x14ac:dyDescent="0.35">
      <c r="A35" s="31"/>
      <c r="G35" s="6">
        <f>IF(AND(Table2[[#This Row],[Target Service]]&lt;&gt;"CLA - Community Living Arrangement",Table2[[#This Row],[Target Service]]&lt;&gt;"CRS - Continuous Residential Supports",Table2[[#This Row],[Target Service]]&lt;&gt;"",Table2[[#This Row],[Current Service]]&lt;&gt;""),'Data Validation'!B$2,0)</f>
        <v>0</v>
      </c>
      <c r="H35" s="6">
        <f>IF(AND(Table2[[#This Row],[Target Service]]&lt;&gt;"CLA - Community Living Arrangement",Table2[[#This Row],[Target Service]]&lt;&gt;"CRS - Continuous Residential Supports",Table2[[#This Row],[Target Service]]&lt;&gt;""),$E35/'Data Validation'!$B$7*'Data Validation'!$B$5,0)</f>
        <v>0</v>
      </c>
      <c r="I35" s="37">
        <v>0</v>
      </c>
      <c r="J35" s="38">
        <f>IF(AND($D35&lt;&gt;"CLA - Community Living Arrangement",$D35&lt;&gt;"CRS - Continuous Residential Supports"),$C35/'Data Validation'!$B$6*$I35,0)</f>
        <v>0</v>
      </c>
      <c r="K35" s="141">
        <f>SUM(Table2[[#This Row],[Provider Transition Incentive]],Table2[[#This Row],[New Residential Placement Incentive]],Table2[[#This Row],[Residential 
STEP Incentive]])</f>
        <v>0</v>
      </c>
      <c r="L35" s="30">
        <f>Table2[[#This Row],[Current Annual Funding]]-Table2[[#This Row],[Target Annual Funding]]</f>
        <v>0</v>
      </c>
    </row>
    <row r="36" spans="1:12" x14ac:dyDescent="0.35">
      <c r="A36" s="31"/>
      <c r="G36" s="6">
        <f>IF(AND(Table2[[#This Row],[Target Service]]&lt;&gt;"CLA - Community Living Arrangement",Table2[[#This Row],[Target Service]]&lt;&gt;"CRS - Continuous Residential Supports",Table2[[#This Row],[Target Service]]&lt;&gt;"",Table2[[#This Row],[Current Service]]&lt;&gt;""),'Data Validation'!B$2,0)</f>
        <v>0</v>
      </c>
      <c r="H36" s="6">
        <f>IF(AND(Table2[[#This Row],[Target Service]]&lt;&gt;"CLA - Community Living Arrangement",Table2[[#This Row],[Target Service]]&lt;&gt;"CRS - Continuous Residential Supports",Table2[[#This Row],[Target Service]]&lt;&gt;""),$E36/'Data Validation'!$B$7*'Data Validation'!$B$5,0)</f>
        <v>0</v>
      </c>
      <c r="I36" s="37">
        <v>0</v>
      </c>
      <c r="J36" s="38">
        <f>IF(AND($D36&lt;&gt;"CLA - Community Living Arrangement",$D36&lt;&gt;"CRS - Continuous Residential Supports"),$C36/'Data Validation'!$B$6*$I36,0)</f>
        <v>0</v>
      </c>
      <c r="K36" s="141">
        <f>SUM(Table2[[#This Row],[Provider Transition Incentive]],Table2[[#This Row],[New Residential Placement Incentive]],Table2[[#This Row],[Residential 
STEP Incentive]])</f>
        <v>0</v>
      </c>
      <c r="L36" s="30">
        <f>Table2[[#This Row],[Current Annual Funding]]-Table2[[#This Row],[Target Annual Funding]]</f>
        <v>0</v>
      </c>
    </row>
    <row r="37" spans="1:12" x14ac:dyDescent="0.35">
      <c r="A37" s="31"/>
      <c r="G37" s="6">
        <f>IF(AND(Table2[[#This Row],[Target Service]]&lt;&gt;"CLA - Community Living Arrangement",Table2[[#This Row],[Target Service]]&lt;&gt;"CRS - Continuous Residential Supports",Table2[[#This Row],[Target Service]]&lt;&gt;"",Table2[[#This Row],[Current Service]]&lt;&gt;""),'Data Validation'!B$2,0)</f>
        <v>0</v>
      </c>
      <c r="H37" s="6">
        <f>IF(AND(Table2[[#This Row],[Target Service]]&lt;&gt;"CLA - Community Living Arrangement",Table2[[#This Row],[Target Service]]&lt;&gt;"CRS - Continuous Residential Supports",Table2[[#This Row],[Target Service]]&lt;&gt;""),$E37/'Data Validation'!$B$7*'Data Validation'!$B$5,0)</f>
        <v>0</v>
      </c>
      <c r="I37" s="37">
        <v>0</v>
      </c>
      <c r="J37" s="38">
        <f>IF(AND($D37&lt;&gt;"CLA - Community Living Arrangement",$D37&lt;&gt;"CRS - Continuous Residential Supports"),$C37/'Data Validation'!$B$6*$I37,0)</f>
        <v>0</v>
      </c>
      <c r="K37" s="141">
        <f>SUM(Table2[[#This Row],[Provider Transition Incentive]],Table2[[#This Row],[New Residential Placement Incentive]],Table2[[#This Row],[Residential 
STEP Incentive]])</f>
        <v>0</v>
      </c>
      <c r="L37" s="30">
        <f>Table2[[#This Row],[Current Annual Funding]]-Table2[[#This Row],[Target Annual Funding]]</f>
        <v>0</v>
      </c>
    </row>
    <row r="38" spans="1:12" x14ac:dyDescent="0.35">
      <c r="A38" s="31"/>
      <c r="G38" s="6">
        <f>IF(AND(Table2[[#This Row],[Target Service]]&lt;&gt;"CLA - Community Living Arrangement",Table2[[#This Row],[Target Service]]&lt;&gt;"CRS - Continuous Residential Supports",Table2[[#This Row],[Target Service]]&lt;&gt;"",Table2[[#This Row],[Current Service]]&lt;&gt;""),'Data Validation'!B$2,0)</f>
        <v>0</v>
      </c>
      <c r="H38" s="6">
        <f>IF(AND(Table2[[#This Row],[Target Service]]&lt;&gt;"CLA - Community Living Arrangement",Table2[[#This Row],[Target Service]]&lt;&gt;"CRS - Continuous Residential Supports",Table2[[#This Row],[Target Service]]&lt;&gt;""),$E38/'Data Validation'!$B$7*'Data Validation'!$B$5,0)</f>
        <v>0</v>
      </c>
      <c r="I38" s="37">
        <v>0</v>
      </c>
      <c r="J38" s="38">
        <f>IF(AND($D38&lt;&gt;"CLA - Community Living Arrangement",$D38&lt;&gt;"CRS - Continuous Residential Supports"),$C38/'Data Validation'!$B$6*$I38,0)</f>
        <v>0</v>
      </c>
      <c r="K38" s="141">
        <f>SUM(Table2[[#This Row],[Provider Transition Incentive]],Table2[[#This Row],[New Residential Placement Incentive]],Table2[[#This Row],[Residential 
STEP Incentive]])</f>
        <v>0</v>
      </c>
      <c r="L38" s="30">
        <f>Table2[[#This Row],[Current Annual Funding]]-Table2[[#This Row],[Target Annual Funding]]</f>
        <v>0</v>
      </c>
    </row>
    <row r="39" spans="1:12" x14ac:dyDescent="0.35">
      <c r="A39" s="31"/>
      <c r="G39" s="6">
        <f>IF(AND(Table2[[#This Row],[Target Service]]&lt;&gt;"CLA - Community Living Arrangement",Table2[[#This Row],[Target Service]]&lt;&gt;"CRS - Continuous Residential Supports",Table2[[#This Row],[Target Service]]&lt;&gt;"",Table2[[#This Row],[Current Service]]&lt;&gt;""),'Data Validation'!B$2,0)</f>
        <v>0</v>
      </c>
      <c r="H39" s="6">
        <f>IF(AND(Table2[[#This Row],[Target Service]]&lt;&gt;"CLA - Community Living Arrangement",Table2[[#This Row],[Target Service]]&lt;&gt;"CRS - Continuous Residential Supports",Table2[[#This Row],[Target Service]]&lt;&gt;""),$E39/'Data Validation'!$B$7*'Data Validation'!$B$5,0)</f>
        <v>0</v>
      </c>
      <c r="I39" s="37">
        <v>0</v>
      </c>
      <c r="J39" s="38">
        <f>IF(AND($D39&lt;&gt;"CLA - Community Living Arrangement",$D39&lt;&gt;"CRS - Continuous Residential Supports"),$C39/'Data Validation'!$B$6*$I39,0)</f>
        <v>0</v>
      </c>
      <c r="K39" s="141">
        <f>SUM(Table2[[#This Row],[Provider Transition Incentive]],Table2[[#This Row],[New Residential Placement Incentive]],Table2[[#This Row],[Residential 
STEP Incentive]])</f>
        <v>0</v>
      </c>
      <c r="L39" s="30">
        <f>Table2[[#This Row],[Current Annual Funding]]-Table2[[#This Row],[Target Annual Funding]]</f>
        <v>0</v>
      </c>
    </row>
    <row r="40" spans="1:12" x14ac:dyDescent="0.35">
      <c r="A40" s="31"/>
      <c r="G40" s="6">
        <f>IF(AND(Table2[[#This Row],[Target Service]]&lt;&gt;"CLA - Community Living Arrangement",Table2[[#This Row],[Target Service]]&lt;&gt;"CRS - Continuous Residential Supports",Table2[[#This Row],[Target Service]]&lt;&gt;"",Table2[[#This Row],[Current Service]]&lt;&gt;""),'Data Validation'!B$2,0)</f>
        <v>0</v>
      </c>
      <c r="H40" s="6">
        <f>IF(AND(Table2[[#This Row],[Target Service]]&lt;&gt;"CLA - Community Living Arrangement",Table2[[#This Row],[Target Service]]&lt;&gt;"CRS - Continuous Residential Supports",Table2[[#This Row],[Target Service]]&lt;&gt;""),$E40/'Data Validation'!$B$7*'Data Validation'!$B$5,0)</f>
        <v>0</v>
      </c>
      <c r="I40" s="37">
        <v>0</v>
      </c>
      <c r="J40" s="38">
        <f>IF(AND($D40&lt;&gt;"CLA - Community Living Arrangement",$D40&lt;&gt;"CRS - Continuous Residential Supports"),$C40/'Data Validation'!$B$6*$I40,0)</f>
        <v>0</v>
      </c>
      <c r="K40" s="141">
        <f>SUM(Table2[[#This Row],[Provider Transition Incentive]],Table2[[#This Row],[New Residential Placement Incentive]],Table2[[#This Row],[Residential 
STEP Incentive]])</f>
        <v>0</v>
      </c>
      <c r="L40" s="30">
        <f>Table2[[#This Row],[Current Annual Funding]]-Table2[[#This Row],[Target Annual Funding]]</f>
        <v>0</v>
      </c>
    </row>
    <row r="41" spans="1:12" x14ac:dyDescent="0.35">
      <c r="A41" s="31"/>
      <c r="G41" s="6">
        <f>IF(AND(Table2[[#This Row],[Target Service]]&lt;&gt;"CLA - Community Living Arrangement",Table2[[#This Row],[Target Service]]&lt;&gt;"CRS - Continuous Residential Supports",Table2[[#This Row],[Target Service]]&lt;&gt;"",Table2[[#This Row],[Current Service]]&lt;&gt;""),'Data Validation'!B$2,0)</f>
        <v>0</v>
      </c>
      <c r="H41" s="6">
        <f>IF(AND(Table2[[#This Row],[Target Service]]&lt;&gt;"CLA - Community Living Arrangement",Table2[[#This Row],[Target Service]]&lt;&gt;"CRS - Continuous Residential Supports",Table2[[#This Row],[Target Service]]&lt;&gt;""),$E41/'Data Validation'!$B$7*'Data Validation'!$B$5,0)</f>
        <v>0</v>
      </c>
      <c r="I41" s="37">
        <v>0</v>
      </c>
      <c r="J41" s="38">
        <f>IF(AND($D41&lt;&gt;"CLA - Community Living Arrangement",$D41&lt;&gt;"CRS - Continuous Residential Supports"),$C41/'Data Validation'!$B$6*$I41,0)</f>
        <v>0</v>
      </c>
      <c r="K41" s="141">
        <f>SUM(Table2[[#This Row],[Provider Transition Incentive]],Table2[[#This Row],[New Residential Placement Incentive]],Table2[[#This Row],[Residential 
STEP Incentive]])</f>
        <v>0</v>
      </c>
      <c r="L41" s="30">
        <f>Table2[[#This Row],[Current Annual Funding]]-Table2[[#This Row],[Target Annual Funding]]</f>
        <v>0</v>
      </c>
    </row>
    <row r="42" spans="1:12" x14ac:dyDescent="0.35">
      <c r="A42" s="31"/>
      <c r="G42" s="6">
        <f>IF(AND(Table2[[#This Row],[Target Service]]&lt;&gt;"CLA - Community Living Arrangement",Table2[[#This Row],[Target Service]]&lt;&gt;"CRS - Continuous Residential Supports",Table2[[#This Row],[Target Service]]&lt;&gt;"",Table2[[#This Row],[Current Service]]&lt;&gt;""),'Data Validation'!B$2,0)</f>
        <v>0</v>
      </c>
      <c r="H42" s="6">
        <f>IF(AND(Table2[[#This Row],[Target Service]]&lt;&gt;"CLA - Community Living Arrangement",Table2[[#This Row],[Target Service]]&lt;&gt;"CRS - Continuous Residential Supports",Table2[[#This Row],[Target Service]]&lt;&gt;""),$E42/'Data Validation'!$B$7*'Data Validation'!$B$5,0)</f>
        <v>0</v>
      </c>
      <c r="I42" s="37">
        <v>0</v>
      </c>
      <c r="J42" s="38">
        <f>IF(AND($D42&lt;&gt;"CLA - Community Living Arrangement",$D42&lt;&gt;"CRS - Continuous Residential Supports"),$C42/'Data Validation'!$B$6*$I42,0)</f>
        <v>0</v>
      </c>
      <c r="K42" s="141">
        <f>SUM(Table2[[#This Row],[Provider Transition Incentive]],Table2[[#This Row],[New Residential Placement Incentive]],Table2[[#This Row],[Residential 
STEP Incentive]])</f>
        <v>0</v>
      </c>
      <c r="L42" s="30">
        <f>Table2[[#This Row],[Current Annual Funding]]-Table2[[#This Row],[Target Annual Funding]]</f>
        <v>0</v>
      </c>
    </row>
    <row r="43" spans="1:12" x14ac:dyDescent="0.35">
      <c r="A43" s="31"/>
      <c r="G43" s="6">
        <f>IF(AND(Table2[[#This Row],[Target Service]]&lt;&gt;"CLA - Community Living Arrangement",Table2[[#This Row],[Target Service]]&lt;&gt;"CRS - Continuous Residential Supports",Table2[[#This Row],[Target Service]]&lt;&gt;"",Table2[[#This Row],[Current Service]]&lt;&gt;""),'Data Validation'!B$2,0)</f>
        <v>0</v>
      </c>
      <c r="H43" s="6">
        <f>IF(AND(Table2[[#This Row],[Target Service]]&lt;&gt;"CLA - Community Living Arrangement",Table2[[#This Row],[Target Service]]&lt;&gt;"CRS - Continuous Residential Supports",Table2[[#This Row],[Target Service]]&lt;&gt;""),$E43/'Data Validation'!$B$7*'Data Validation'!$B$5,0)</f>
        <v>0</v>
      </c>
      <c r="I43" s="37">
        <v>0</v>
      </c>
      <c r="J43" s="38">
        <f>IF(AND($D43&lt;&gt;"CLA - Community Living Arrangement",$D43&lt;&gt;"CRS - Continuous Residential Supports"),$C43/'Data Validation'!$B$6*$I43,0)</f>
        <v>0</v>
      </c>
      <c r="K43" s="141">
        <f>SUM(Table2[[#This Row],[Provider Transition Incentive]],Table2[[#This Row],[New Residential Placement Incentive]],Table2[[#This Row],[Residential 
STEP Incentive]])</f>
        <v>0</v>
      </c>
      <c r="L43" s="30">
        <f>Table2[[#This Row],[Current Annual Funding]]-Table2[[#This Row],[Target Annual Funding]]</f>
        <v>0</v>
      </c>
    </row>
    <row r="44" spans="1:12" x14ac:dyDescent="0.35">
      <c r="A44" s="31"/>
      <c r="G44" s="6">
        <f>IF(AND(Table2[[#This Row],[Target Service]]&lt;&gt;"CLA - Community Living Arrangement",Table2[[#This Row],[Target Service]]&lt;&gt;"CRS - Continuous Residential Supports",Table2[[#This Row],[Target Service]]&lt;&gt;"",Table2[[#This Row],[Current Service]]&lt;&gt;""),'Data Validation'!B$2,0)</f>
        <v>0</v>
      </c>
      <c r="H44" s="6">
        <f>IF(AND(Table2[[#This Row],[Target Service]]&lt;&gt;"CLA - Community Living Arrangement",Table2[[#This Row],[Target Service]]&lt;&gt;"CRS - Continuous Residential Supports",Table2[[#This Row],[Target Service]]&lt;&gt;""),$E44/'Data Validation'!$B$7*'Data Validation'!$B$5,0)</f>
        <v>0</v>
      </c>
      <c r="I44" s="37">
        <v>0</v>
      </c>
      <c r="J44" s="38">
        <f>IF(AND($D44&lt;&gt;"CLA - Community Living Arrangement",$D44&lt;&gt;"CRS - Continuous Residential Supports"),$C44/'Data Validation'!$B$6*$I44,0)</f>
        <v>0</v>
      </c>
      <c r="K44" s="141">
        <f>SUM(Table2[[#This Row],[Provider Transition Incentive]],Table2[[#This Row],[New Residential Placement Incentive]],Table2[[#This Row],[Residential 
STEP Incentive]])</f>
        <v>0</v>
      </c>
      <c r="L44" s="30">
        <f>Table2[[#This Row],[Current Annual Funding]]-Table2[[#This Row],[Target Annual Funding]]</f>
        <v>0</v>
      </c>
    </row>
    <row r="45" spans="1:12" x14ac:dyDescent="0.35">
      <c r="A45" s="31"/>
      <c r="G45" s="6">
        <f>IF(AND(Table2[[#This Row],[Target Service]]&lt;&gt;"CLA - Community Living Arrangement",Table2[[#This Row],[Target Service]]&lt;&gt;"CRS - Continuous Residential Supports",Table2[[#This Row],[Target Service]]&lt;&gt;"",Table2[[#This Row],[Current Service]]&lt;&gt;""),'Data Validation'!B$2,0)</f>
        <v>0</v>
      </c>
      <c r="H45" s="6">
        <f>IF(AND(Table2[[#This Row],[Target Service]]&lt;&gt;"CLA - Community Living Arrangement",Table2[[#This Row],[Target Service]]&lt;&gt;"CRS - Continuous Residential Supports",Table2[[#This Row],[Target Service]]&lt;&gt;""),$E45/'Data Validation'!$B$7*'Data Validation'!$B$5,0)</f>
        <v>0</v>
      </c>
      <c r="I45" s="37">
        <v>0</v>
      </c>
      <c r="J45" s="38">
        <f>IF(AND($D45&lt;&gt;"CLA - Community Living Arrangement",$D45&lt;&gt;"CRS - Continuous Residential Supports"),$C45/'Data Validation'!$B$6*$I45,0)</f>
        <v>0</v>
      </c>
      <c r="K45" s="141">
        <f>SUM(Table2[[#This Row],[Provider Transition Incentive]],Table2[[#This Row],[New Residential Placement Incentive]],Table2[[#This Row],[Residential 
STEP Incentive]])</f>
        <v>0</v>
      </c>
      <c r="L45" s="30">
        <f>Table2[[#This Row],[Current Annual Funding]]-Table2[[#This Row],[Target Annual Funding]]</f>
        <v>0</v>
      </c>
    </row>
    <row r="46" spans="1:12" x14ac:dyDescent="0.35">
      <c r="A46" s="31"/>
      <c r="G46" s="6">
        <f>IF(AND(Table2[[#This Row],[Target Service]]&lt;&gt;"CLA - Community Living Arrangement",Table2[[#This Row],[Target Service]]&lt;&gt;"CRS - Continuous Residential Supports",Table2[[#This Row],[Target Service]]&lt;&gt;"",Table2[[#This Row],[Current Service]]&lt;&gt;""),'Data Validation'!B$2,0)</f>
        <v>0</v>
      </c>
      <c r="H46" s="6">
        <f>IF(AND(Table2[[#This Row],[Target Service]]&lt;&gt;"CLA - Community Living Arrangement",Table2[[#This Row],[Target Service]]&lt;&gt;"CRS - Continuous Residential Supports",Table2[[#This Row],[Target Service]]&lt;&gt;""),$E46/'Data Validation'!$B$7*'Data Validation'!$B$5,0)</f>
        <v>0</v>
      </c>
      <c r="I46" s="37">
        <v>0</v>
      </c>
      <c r="J46" s="38">
        <f>IF(AND($D46&lt;&gt;"CLA - Community Living Arrangement",$D46&lt;&gt;"CRS - Continuous Residential Supports"),$C46/'Data Validation'!$B$6*$I46,0)</f>
        <v>0</v>
      </c>
      <c r="K46" s="141">
        <f>SUM(Table2[[#This Row],[Provider Transition Incentive]],Table2[[#This Row],[New Residential Placement Incentive]],Table2[[#This Row],[Residential 
STEP Incentive]])</f>
        <v>0</v>
      </c>
      <c r="L46" s="30">
        <f>Table2[[#This Row],[Current Annual Funding]]-Table2[[#This Row],[Target Annual Funding]]</f>
        <v>0</v>
      </c>
    </row>
    <row r="47" spans="1:12" x14ac:dyDescent="0.35">
      <c r="A47" s="31"/>
      <c r="G47" s="6">
        <f>IF(AND(Table2[[#This Row],[Target Service]]&lt;&gt;"CLA - Community Living Arrangement",Table2[[#This Row],[Target Service]]&lt;&gt;"CRS - Continuous Residential Supports",Table2[[#This Row],[Target Service]]&lt;&gt;"",Table2[[#This Row],[Current Service]]&lt;&gt;""),'Data Validation'!B$2,0)</f>
        <v>0</v>
      </c>
      <c r="H47" s="6">
        <f>IF(AND(Table2[[#This Row],[Target Service]]&lt;&gt;"CLA - Community Living Arrangement",Table2[[#This Row],[Target Service]]&lt;&gt;"CRS - Continuous Residential Supports",Table2[[#This Row],[Target Service]]&lt;&gt;""),$E47/'Data Validation'!$B$7*'Data Validation'!$B$5,0)</f>
        <v>0</v>
      </c>
      <c r="I47" s="37">
        <v>0</v>
      </c>
      <c r="J47" s="38">
        <f>IF(AND($D47&lt;&gt;"CLA - Community Living Arrangement",$D47&lt;&gt;"CRS - Continuous Residential Supports"),$C47/'Data Validation'!$B$6*$I47,0)</f>
        <v>0</v>
      </c>
      <c r="K47" s="141">
        <f>SUM(Table2[[#This Row],[Provider Transition Incentive]],Table2[[#This Row],[New Residential Placement Incentive]],Table2[[#This Row],[Residential 
STEP Incentive]])</f>
        <v>0</v>
      </c>
      <c r="L47" s="30">
        <f>Table2[[#This Row],[Current Annual Funding]]-Table2[[#This Row],[Target Annual Funding]]</f>
        <v>0</v>
      </c>
    </row>
    <row r="48" spans="1:12" x14ac:dyDescent="0.35">
      <c r="A48" s="31"/>
      <c r="G48" s="6">
        <f>IF(AND(Table2[[#This Row],[Target Service]]&lt;&gt;"CLA - Community Living Arrangement",Table2[[#This Row],[Target Service]]&lt;&gt;"CRS - Continuous Residential Supports",Table2[[#This Row],[Target Service]]&lt;&gt;"",Table2[[#This Row],[Current Service]]&lt;&gt;""),'Data Validation'!B$2,0)</f>
        <v>0</v>
      </c>
      <c r="H48" s="6">
        <f>IF(AND(Table2[[#This Row],[Target Service]]&lt;&gt;"CLA - Community Living Arrangement",Table2[[#This Row],[Target Service]]&lt;&gt;"CRS - Continuous Residential Supports",Table2[[#This Row],[Target Service]]&lt;&gt;""),$E48/'Data Validation'!$B$7*'Data Validation'!$B$5,0)</f>
        <v>0</v>
      </c>
      <c r="I48" s="37">
        <v>0</v>
      </c>
      <c r="J48" s="38">
        <f>IF(AND($D48&lt;&gt;"CLA - Community Living Arrangement",$D48&lt;&gt;"CRS - Continuous Residential Supports"),$C48/'Data Validation'!$B$6*$I48,0)</f>
        <v>0</v>
      </c>
      <c r="K48" s="141">
        <f>SUM(Table2[[#This Row],[Provider Transition Incentive]],Table2[[#This Row],[New Residential Placement Incentive]],Table2[[#This Row],[Residential 
STEP Incentive]])</f>
        <v>0</v>
      </c>
      <c r="L48" s="30">
        <f>Table2[[#This Row],[Current Annual Funding]]-Table2[[#This Row],[Target Annual Funding]]</f>
        <v>0</v>
      </c>
    </row>
    <row r="49" spans="1:12" x14ac:dyDescent="0.35">
      <c r="A49" s="31"/>
      <c r="G49" s="6">
        <f>IF(AND(Table2[[#This Row],[Target Service]]&lt;&gt;"CLA - Community Living Arrangement",Table2[[#This Row],[Target Service]]&lt;&gt;"CRS - Continuous Residential Supports",Table2[[#This Row],[Target Service]]&lt;&gt;"",Table2[[#This Row],[Current Service]]&lt;&gt;""),'Data Validation'!B$2,0)</f>
        <v>0</v>
      </c>
      <c r="H49" s="6">
        <f>IF(AND(Table2[[#This Row],[Target Service]]&lt;&gt;"CLA - Community Living Arrangement",Table2[[#This Row],[Target Service]]&lt;&gt;"CRS - Continuous Residential Supports",Table2[[#This Row],[Target Service]]&lt;&gt;""),$E49/'Data Validation'!$B$7*'Data Validation'!$B$5,0)</f>
        <v>0</v>
      </c>
      <c r="I49" s="37">
        <v>0</v>
      </c>
      <c r="J49" s="38">
        <f>IF(AND($D49&lt;&gt;"CLA - Community Living Arrangement",$D49&lt;&gt;"CRS - Continuous Residential Supports"),$C49/'Data Validation'!$B$6*$I49,0)</f>
        <v>0</v>
      </c>
      <c r="K49" s="141">
        <f>SUM(Table2[[#This Row],[Provider Transition Incentive]],Table2[[#This Row],[New Residential Placement Incentive]],Table2[[#This Row],[Residential 
STEP Incentive]])</f>
        <v>0</v>
      </c>
      <c r="L49" s="30">
        <f>Table2[[#This Row],[Current Annual Funding]]-Table2[[#This Row],[Target Annual Funding]]</f>
        <v>0</v>
      </c>
    </row>
    <row r="50" spans="1:12" x14ac:dyDescent="0.35">
      <c r="A50" s="31"/>
      <c r="G50" s="6">
        <f>IF(AND(Table2[[#This Row],[Target Service]]&lt;&gt;"CLA - Community Living Arrangement",Table2[[#This Row],[Target Service]]&lt;&gt;"CRS - Continuous Residential Supports",Table2[[#This Row],[Target Service]]&lt;&gt;"",Table2[[#This Row],[Current Service]]&lt;&gt;""),'Data Validation'!B$2,0)</f>
        <v>0</v>
      </c>
      <c r="H50" s="6">
        <f>IF(AND(Table2[[#This Row],[Target Service]]&lt;&gt;"CLA - Community Living Arrangement",Table2[[#This Row],[Target Service]]&lt;&gt;"CRS - Continuous Residential Supports",Table2[[#This Row],[Target Service]]&lt;&gt;""),$E50/'Data Validation'!$B$7*'Data Validation'!$B$5,0)</f>
        <v>0</v>
      </c>
      <c r="I50" s="37">
        <v>0</v>
      </c>
      <c r="J50" s="38">
        <f>IF(AND($D50&lt;&gt;"CLA - Community Living Arrangement",$D50&lt;&gt;"CRS - Continuous Residential Supports"),$C50/'Data Validation'!$B$6*$I50,0)</f>
        <v>0</v>
      </c>
      <c r="K50" s="141">
        <f>SUM(Table2[[#This Row],[Provider Transition Incentive]],Table2[[#This Row],[New Residential Placement Incentive]],Table2[[#This Row],[Residential 
STEP Incentive]])</f>
        <v>0</v>
      </c>
      <c r="L50" s="30">
        <f>Table2[[#This Row],[Current Annual Funding]]-Table2[[#This Row],[Target Annual Funding]]</f>
        <v>0</v>
      </c>
    </row>
    <row r="51" spans="1:12" x14ac:dyDescent="0.35">
      <c r="A51" s="31"/>
      <c r="G51" s="6">
        <f>IF(AND(Table2[[#This Row],[Target Service]]&lt;&gt;"CLA - Community Living Arrangement",Table2[[#This Row],[Target Service]]&lt;&gt;"CRS - Continuous Residential Supports",Table2[[#This Row],[Target Service]]&lt;&gt;"",Table2[[#This Row],[Current Service]]&lt;&gt;""),'Data Validation'!B$2,0)</f>
        <v>0</v>
      </c>
      <c r="H51" s="6">
        <f>IF(AND(Table2[[#This Row],[Target Service]]&lt;&gt;"CLA - Community Living Arrangement",Table2[[#This Row],[Target Service]]&lt;&gt;"CRS - Continuous Residential Supports",Table2[[#This Row],[Target Service]]&lt;&gt;""),$E51/'Data Validation'!$B$7*'Data Validation'!$B$5,0)</f>
        <v>0</v>
      </c>
      <c r="I51" s="37">
        <v>0</v>
      </c>
      <c r="J51" s="38">
        <f>IF(AND($D51&lt;&gt;"CLA - Community Living Arrangement",$D51&lt;&gt;"CRS - Continuous Residential Supports"),$C51/'Data Validation'!$B$6*$I51,0)</f>
        <v>0</v>
      </c>
      <c r="K51" s="141">
        <f>SUM(Table2[[#This Row],[Provider Transition Incentive]],Table2[[#This Row],[New Residential Placement Incentive]],Table2[[#This Row],[Residential 
STEP Incentive]])</f>
        <v>0</v>
      </c>
      <c r="L51" s="30">
        <f>Table2[[#This Row],[Current Annual Funding]]-Table2[[#This Row],[Target Annual Funding]]</f>
        <v>0</v>
      </c>
    </row>
    <row r="52" spans="1:12" x14ac:dyDescent="0.35">
      <c r="A52" s="31"/>
      <c r="G52" s="6">
        <f>IF(AND(Table2[[#This Row],[Target Service]]&lt;&gt;"CLA - Community Living Arrangement",Table2[[#This Row],[Target Service]]&lt;&gt;"CRS - Continuous Residential Supports",Table2[[#This Row],[Target Service]]&lt;&gt;"",Table2[[#This Row],[Current Service]]&lt;&gt;""),'Data Validation'!B$2,0)</f>
        <v>0</v>
      </c>
      <c r="H52" s="6">
        <f>IF(AND(Table2[[#This Row],[Target Service]]&lt;&gt;"CLA - Community Living Arrangement",Table2[[#This Row],[Target Service]]&lt;&gt;"CRS - Continuous Residential Supports",Table2[[#This Row],[Target Service]]&lt;&gt;""),$E52/'Data Validation'!$B$7*'Data Validation'!$B$5,0)</f>
        <v>0</v>
      </c>
      <c r="I52" s="37">
        <v>0</v>
      </c>
      <c r="J52" s="38">
        <f>IF(AND($D52&lt;&gt;"CLA - Community Living Arrangement",$D52&lt;&gt;"CRS - Continuous Residential Supports"),$C52/'Data Validation'!$B$6*$I52,0)</f>
        <v>0</v>
      </c>
      <c r="K52" s="141">
        <f>SUM(Table2[[#This Row],[Provider Transition Incentive]],Table2[[#This Row],[New Residential Placement Incentive]],Table2[[#This Row],[Residential 
STEP Incentive]])</f>
        <v>0</v>
      </c>
      <c r="L52" s="30">
        <f>Table2[[#This Row],[Current Annual Funding]]-Table2[[#This Row],[Target Annual Funding]]</f>
        <v>0</v>
      </c>
    </row>
    <row r="53" spans="1:12" x14ac:dyDescent="0.35">
      <c r="A53" s="31"/>
      <c r="G53" s="6">
        <f>IF(AND(Table2[[#This Row],[Target Service]]&lt;&gt;"CLA - Community Living Arrangement",Table2[[#This Row],[Target Service]]&lt;&gt;"CRS - Continuous Residential Supports",Table2[[#This Row],[Target Service]]&lt;&gt;"",Table2[[#This Row],[Current Service]]&lt;&gt;""),'Data Validation'!B$2,0)</f>
        <v>0</v>
      </c>
      <c r="H53" s="6">
        <f>IF(AND(Table2[[#This Row],[Target Service]]&lt;&gt;"CLA - Community Living Arrangement",Table2[[#This Row],[Target Service]]&lt;&gt;"CRS - Continuous Residential Supports",Table2[[#This Row],[Target Service]]&lt;&gt;""),$E53/'Data Validation'!$B$7*'Data Validation'!$B$5,0)</f>
        <v>0</v>
      </c>
      <c r="I53" s="37">
        <v>0</v>
      </c>
      <c r="J53" s="38">
        <f>IF(AND($D53&lt;&gt;"CLA - Community Living Arrangement",$D53&lt;&gt;"CRS - Continuous Residential Supports"),$C53/'Data Validation'!$B$6*$I53,0)</f>
        <v>0</v>
      </c>
      <c r="K53" s="141">
        <f>SUM(Table2[[#This Row],[Provider Transition Incentive]],Table2[[#This Row],[New Residential Placement Incentive]],Table2[[#This Row],[Residential 
STEP Incentive]])</f>
        <v>0</v>
      </c>
      <c r="L53" s="30">
        <f>Table2[[#This Row],[Current Annual Funding]]-Table2[[#This Row],[Target Annual Funding]]</f>
        <v>0</v>
      </c>
    </row>
    <row r="54" spans="1:12" x14ac:dyDescent="0.35">
      <c r="A54" s="31"/>
      <c r="G54" s="6">
        <f>IF(AND(Table2[[#This Row],[Target Service]]&lt;&gt;"CLA - Community Living Arrangement",Table2[[#This Row],[Target Service]]&lt;&gt;"CRS - Continuous Residential Supports",Table2[[#This Row],[Target Service]]&lt;&gt;"",Table2[[#This Row],[Current Service]]&lt;&gt;""),'Data Validation'!B$2,0)</f>
        <v>0</v>
      </c>
      <c r="H54" s="6">
        <f>IF(AND(Table2[[#This Row],[Target Service]]&lt;&gt;"CLA - Community Living Arrangement",Table2[[#This Row],[Target Service]]&lt;&gt;"CRS - Continuous Residential Supports",Table2[[#This Row],[Target Service]]&lt;&gt;""),$E54/'Data Validation'!$B$7*'Data Validation'!$B$5,0)</f>
        <v>0</v>
      </c>
      <c r="I54" s="37">
        <v>0</v>
      </c>
      <c r="J54" s="38">
        <f>IF(AND($D54&lt;&gt;"CLA - Community Living Arrangement",$D54&lt;&gt;"CRS - Continuous Residential Supports"),$C54/'Data Validation'!$B$6*$I54,0)</f>
        <v>0</v>
      </c>
      <c r="K54" s="141">
        <f>SUM(Table2[[#This Row],[Provider Transition Incentive]],Table2[[#This Row],[New Residential Placement Incentive]],Table2[[#This Row],[Residential 
STEP Incentive]])</f>
        <v>0</v>
      </c>
      <c r="L54" s="30">
        <f>Table2[[#This Row],[Current Annual Funding]]-Table2[[#This Row],[Target Annual Funding]]</f>
        <v>0</v>
      </c>
    </row>
    <row r="55" spans="1:12" x14ac:dyDescent="0.35">
      <c r="A55" s="31"/>
      <c r="G55" s="6">
        <f>IF(AND(Table2[[#This Row],[Target Service]]&lt;&gt;"CLA - Community Living Arrangement",Table2[[#This Row],[Target Service]]&lt;&gt;"CRS - Continuous Residential Supports",Table2[[#This Row],[Target Service]]&lt;&gt;"",Table2[[#This Row],[Current Service]]&lt;&gt;""),'Data Validation'!B$2,0)</f>
        <v>0</v>
      </c>
      <c r="H55" s="6">
        <f>IF(AND(Table2[[#This Row],[Target Service]]&lt;&gt;"CLA - Community Living Arrangement",Table2[[#This Row],[Target Service]]&lt;&gt;"CRS - Continuous Residential Supports",Table2[[#This Row],[Target Service]]&lt;&gt;""),$E55/'Data Validation'!$B$7*'Data Validation'!$B$5,0)</f>
        <v>0</v>
      </c>
      <c r="I55" s="37">
        <v>0</v>
      </c>
      <c r="J55" s="38">
        <f>IF(AND($D55&lt;&gt;"CLA - Community Living Arrangement",$D55&lt;&gt;"CRS - Continuous Residential Supports"),$C55/'Data Validation'!$B$6*$I55,0)</f>
        <v>0</v>
      </c>
      <c r="K55" s="141">
        <f>SUM(Table2[[#This Row],[Provider Transition Incentive]],Table2[[#This Row],[New Residential Placement Incentive]],Table2[[#This Row],[Residential 
STEP Incentive]])</f>
        <v>0</v>
      </c>
      <c r="L55" s="30">
        <f>Table2[[#This Row],[Current Annual Funding]]-Table2[[#This Row],[Target Annual Funding]]</f>
        <v>0</v>
      </c>
    </row>
    <row r="56" spans="1:12" x14ac:dyDescent="0.35">
      <c r="A56" s="31"/>
      <c r="G56" s="6">
        <f>IF(AND(Table2[[#This Row],[Target Service]]&lt;&gt;"CLA - Community Living Arrangement",Table2[[#This Row],[Target Service]]&lt;&gt;"CRS - Continuous Residential Supports",Table2[[#This Row],[Target Service]]&lt;&gt;"",Table2[[#This Row],[Current Service]]&lt;&gt;""),'Data Validation'!B$2,0)</f>
        <v>0</v>
      </c>
      <c r="H56" s="6">
        <f>IF(AND(Table2[[#This Row],[Target Service]]&lt;&gt;"CLA - Community Living Arrangement",Table2[[#This Row],[Target Service]]&lt;&gt;"CRS - Continuous Residential Supports",Table2[[#This Row],[Target Service]]&lt;&gt;""),$E56/'Data Validation'!$B$7*'Data Validation'!$B$5,0)</f>
        <v>0</v>
      </c>
      <c r="I56" s="37">
        <v>0</v>
      </c>
      <c r="J56" s="38">
        <f>IF(AND($D56&lt;&gt;"CLA - Community Living Arrangement",$D56&lt;&gt;"CRS - Continuous Residential Supports"),$C56/'Data Validation'!$B$6*$I56,0)</f>
        <v>0</v>
      </c>
      <c r="K56" s="141">
        <f>SUM(Table2[[#This Row],[Provider Transition Incentive]],Table2[[#This Row],[New Residential Placement Incentive]],Table2[[#This Row],[Residential 
STEP Incentive]])</f>
        <v>0</v>
      </c>
      <c r="L56" s="30">
        <f>Table2[[#This Row],[Current Annual Funding]]-Table2[[#This Row],[Target Annual Funding]]</f>
        <v>0</v>
      </c>
    </row>
    <row r="57" spans="1:12" x14ac:dyDescent="0.35">
      <c r="A57" s="31"/>
      <c r="G57" s="6">
        <f>IF(AND(Table2[[#This Row],[Target Service]]&lt;&gt;"CLA - Community Living Arrangement",Table2[[#This Row],[Target Service]]&lt;&gt;"CRS - Continuous Residential Supports",Table2[[#This Row],[Target Service]]&lt;&gt;"",Table2[[#This Row],[Current Service]]&lt;&gt;""),'Data Validation'!B$2,0)</f>
        <v>0</v>
      </c>
      <c r="H57" s="6">
        <f>IF(AND(Table2[[#This Row],[Target Service]]&lt;&gt;"CLA - Community Living Arrangement",Table2[[#This Row],[Target Service]]&lt;&gt;"CRS - Continuous Residential Supports",Table2[[#This Row],[Target Service]]&lt;&gt;""),$E57/'Data Validation'!$B$7*'Data Validation'!$B$5,0)</f>
        <v>0</v>
      </c>
      <c r="I57" s="37">
        <v>0</v>
      </c>
      <c r="J57" s="38">
        <f>IF(AND($D57&lt;&gt;"CLA - Community Living Arrangement",$D57&lt;&gt;"CRS - Continuous Residential Supports"),$C57/'Data Validation'!$B$6*$I57,0)</f>
        <v>0</v>
      </c>
      <c r="K57" s="141">
        <f>SUM(Table2[[#This Row],[Provider Transition Incentive]],Table2[[#This Row],[New Residential Placement Incentive]],Table2[[#This Row],[Residential 
STEP Incentive]])</f>
        <v>0</v>
      </c>
      <c r="L57" s="30">
        <f>Table2[[#This Row],[Current Annual Funding]]-Table2[[#This Row],[Target Annual Funding]]</f>
        <v>0</v>
      </c>
    </row>
    <row r="58" spans="1:12" x14ac:dyDescent="0.35">
      <c r="A58" s="31"/>
      <c r="G58" s="6">
        <f>IF(AND(Table2[[#This Row],[Target Service]]&lt;&gt;"CLA - Community Living Arrangement",Table2[[#This Row],[Target Service]]&lt;&gt;"CRS - Continuous Residential Supports",Table2[[#This Row],[Target Service]]&lt;&gt;"",Table2[[#This Row],[Current Service]]&lt;&gt;""),'Data Validation'!B$2,0)</f>
        <v>0</v>
      </c>
      <c r="H58" s="6">
        <f>IF(AND(Table2[[#This Row],[Target Service]]&lt;&gt;"CLA - Community Living Arrangement",Table2[[#This Row],[Target Service]]&lt;&gt;"CRS - Continuous Residential Supports",Table2[[#This Row],[Target Service]]&lt;&gt;""),$E58/'Data Validation'!$B$7*'Data Validation'!$B$5,0)</f>
        <v>0</v>
      </c>
      <c r="I58" s="37">
        <v>0</v>
      </c>
      <c r="J58" s="38">
        <f>IF(AND($D58&lt;&gt;"CLA - Community Living Arrangement",$D58&lt;&gt;"CRS - Continuous Residential Supports"),$C58/'Data Validation'!$B$6*$I58,0)</f>
        <v>0</v>
      </c>
      <c r="K58" s="141">
        <f>SUM(Table2[[#This Row],[Provider Transition Incentive]],Table2[[#This Row],[New Residential Placement Incentive]],Table2[[#This Row],[Residential 
STEP Incentive]])</f>
        <v>0</v>
      </c>
      <c r="L58" s="30">
        <f>Table2[[#This Row],[Current Annual Funding]]-Table2[[#This Row],[Target Annual Funding]]</f>
        <v>0</v>
      </c>
    </row>
    <row r="59" spans="1:12" x14ac:dyDescent="0.35">
      <c r="A59" s="31"/>
      <c r="G59" s="6">
        <f>IF(AND(Table2[[#This Row],[Target Service]]&lt;&gt;"CLA - Community Living Arrangement",Table2[[#This Row],[Target Service]]&lt;&gt;"CRS - Continuous Residential Supports",Table2[[#This Row],[Target Service]]&lt;&gt;"",Table2[[#This Row],[Current Service]]&lt;&gt;""),'Data Validation'!B$2,0)</f>
        <v>0</v>
      </c>
      <c r="H59" s="6">
        <f>IF(AND(Table2[[#This Row],[Target Service]]&lt;&gt;"CLA - Community Living Arrangement",Table2[[#This Row],[Target Service]]&lt;&gt;"CRS - Continuous Residential Supports",Table2[[#This Row],[Target Service]]&lt;&gt;""),$E59/'Data Validation'!$B$7*'Data Validation'!$B$5,0)</f>
        <v>0</v>
      </c>
      <c r="I59" s="37">
        <v>0</v>
      </c>
      <c r="J59" s="38">
        <f>IF(AND($D59&lt;&gt;"CLA - Community Living Arrangement",$D59&lt;&gt;"CRS - Continuous Residential Supports"),$C59/'Data Validation'!$B$6*$I59,0)</f>
        <v>0</v>
      </c>
      <c r="K59" s="141">
        <f>SUM(Table2[[#This Row],[Provider Transition Incentive]],Table2[[#This Row],[New Residential Placement Incentive]],Table2[[#This Row],[Residential 
STEP Incentive]])</f>
        <v>0</v>
      </c>
      <c r="L59" s="30">
        <f>Table2[[#This Row],[Current Annual Funding]]-Table2[[#This Row],[Target Annual Funding]]</f>
        <v>0</v>
      </c>
    </row>
    <row r="60" spans="1:12" x14ac:dyDescent="0.35">
      <c r="A60" s="31"/>
      <c r="G60" s="6">
        <f>IF(AND(Table2[[#This Row],[Target Service]]&lt;&gt;"CLA - Community Living Arrangement",Table2[[#This Row],[Target Service]]&lt;&gt;"CRS - Continuous Residential Supports",Table2[[#This Row],[Target Service]]&lt;&gt;"",Table2[[#This Row],[Current Service]]&lt;&gt;""),'Data Validation'!B$2,0)</f>
        <v>0</v>
      </c>
      <c r="H60" s="6">
        <f>IF(AND(Table2[[#This Row],[Target Service]]&lt;&gt;"CLA - Community Living Arrangement",Table2[[#This Row],[Target Service]]&lt;&gt;"CRS - Continuous Residential Supports",Table2[[#This Row],[Target Service]]&lt;&gt;""),$E60/'Data Validation'!$B$7*'Data Validation'!$B$5,0)</f>
        <v>0</v>
      </c>
      <c r="I60" s="37">
        <v>0</v>
      </c>
      <c r="J60" s="38">
        <f>IF(AND($D60&lt;&gt;"CLA - Community Living Arrangement",$D60&lt;&gt;"CRS - Continuous Residential Supports"),$C60/'Data Validation'!$B$6*$I60,0)</f>
        <v>0</v>
      </c>
      <c r="K60" s="141">
        <f>SUM(Table2[[#This Row],[Provider Transition Incentive]],Table2[[#This Row],[New Residential Placement Incentive]],Table2[[#This Row],[Residential 
STEP Incentive]])</f>
        <v>0</v>
      </c>
      <c r="L60" s="30">
        <f>Table2[[#This Row],[Current Annual Funding]]-Table2[[#This Row],[Target Annual Funding]]</f>
        <v>0</v>
      </c>
    </row>
    <row r="61" spans="1:12" x14ac:dyDescent="0.35">
      <c r="A61" s="31"/>
      <c r="G61" s="6">
        <f>IF(AND(Table2[[#This Row],[Target Service]]&lt;&gt;"CLA - Community Living Arrangement",Table2[[#This Row],[Target Service]]&lt;&gt;"CRS - Continuous Residential Supports",Table2[[#This Row],[Target Service]]&lt;&gt;"",Table2[[#This Row],[Current Service]]&lt;&gt;""),'Data Validation'!B$2,0)</f>
        <v>0</v>
      </c>
      <c r="H61" s="6">
        <f>IF(AND(Table2[[#This Row],[Target Service]]&lt;&gt;"CLA - Community Living Arrangement",Table2[[#This Row],[Target Service]]&lt;&gt;"CRS - Continuous Residential Supports",Table2[[#This Row],[Target Service]]&lt;&gt;""),$E61/'Data Validation'!$B$7*'Data Validation'!$B$5,0)</f>
        <v>0</v>
      </c>
      <c r="I61" s="37">
        <v>0</v>
      </c>
      <c r="J61" s="38">
        <f>IF(AND($D61&lt;&gt;"CLA - Community Living Arrangement",$D61&lt;&gt;"CRS - Continuous Residential Supports"),$C61/'Data Validation'!$B$6*$I61,0)</f>
        <v>0</v>
      </c>
      <c r="K61" s="141">
        <f>SUM(Table2[[#This Row],[Provider Transition Incentive]],Table2[[#This Row],[New Residential Placement Incentive]],Table2[[#This Row],[Residential 
STEP Incentive]])</f>
        <v>0</v>
      </c>
      <c r="L61" s="30">
        <f>Table2[[#This Row],[Current Annual Funding]]-Table2[[#This Row],[Target Annual Funding]]</f>
        <v>0</v>
      </c>
    </row>
    <row r="62" spans="1:12" x14ac:dyDescent="0.35">
      <c r="A62" s="31"/>
      <c r="G62" s="6">
        <f>IF(AND(Table2[[#This Row],[Target Service]]&lt;&gt;"CLA - Community Living Arrangement",Table2[[#This Row],[Target Service]]&lt;&gt;"CRS - Continuous Residential Supports",Table2[[#This Row],[Target Service]]&lt;&gt;"",Table2[[#This Row],[Current Service]]&lt;&gt;""),'Data Validation'!B$2,0)</f>
        <v>0</v>
      </c>
      <c r="H62" s="6">
        <f>IF(AND(Table2[[#This Row],[Target Service]]&lt;&gt;"CLA - Community Living Arrangement",Table2[[#This Row],[Target Service]]&lt;&gt;"CRS - Continuous Residential Supports",Table2[[#This Row],[Target Service]]&lt;&gt;""),$E62/'Data Validation'!$B$7*'Data Validation'!$B$5,0)</f>
        <v>0</v>
      </c>
      <c r="I62" s="37">
        <v>0</v>
      </c>
      <c r="J62" s="38">
        <f>IF(AND($D62&lt;&gt;"CLA - Community Living Arrangement",$D62&lt;&gt;"CRS - Continuous Residential Supports"),$C62/'Data Validation'!$B$6*$I62,0)</f>
        <v>0</v>
      </c>
      <c r="K62" s="141">
        <f>SUM(Table2[[#This Row],[Provider Transition Incentive]],Table2[[#This Row],[New Residential Placement Incentive]],Table2[[#This Row],[Residential 
STEP Incentive]])</f>
        <v>0</v>
      </c>
      <c r="L62" s="30">
        <f>Table2[[#This Row],[Current Annual Funding]]-Table2[[#This Row],[Target Annual Funding]]</f>
        <v>0</v>
      </c>
    </row>
    <row r="63" spans="1:12" x14ac:dyDescent="0.35">
      <c r="A63" s="31"/>
      <c r="G63" s="6">
        <f>IF(AND(Table2[[#This Row],[Target Service]]&lt;&gt;"CLA - Community Living Arrangement",Table2[[#This Row],[Target Service]]&lt;&gt;"CRS - Continuous Residential Supports",Table2[[#This Row],[Target Service]]&lt;&gt;"",Table2[[#This Row],[Current Service]]&lt;&gt;""),'Data Validation'!B$2,0)</f>
        <v>0</v>
      </c>
      <c r="H63" s="6">
        <f>IF(AND(Table2[[#This Row],[Target Service]]&lt;&gt;"CLA - Community Living Arrangement",Table2[[#This Row],[Target Service]]&lt;&gt;"CRS - Continuous Residential Supports",Table2[[#This Row],[Target Service]]&lt;&gt;""),$E63/'Data Validation'!$B$7*'Data Validation'!$B$5,0)</f>
        <v>0</v>
      </c>
      <c r="I63" s="37">
        <v>0</v>
      </c>
      <c r="J63" s="38">
        <f>IF(AND($D63&lt;&gt;"CLA - Community Living Arrangement",$D63&lt;&gt;"CRS - Continuous Residential Supports"),$C63/'Data Validation'!$B$6*$I63,0)</f>
        <v>0</v>
      </c>
      <c r="K63" s="141">
        <f>SUM(Table2[[#This Row],[Provider Transition Incentive]],Table2[[#This Row],[New Residential Placement Incentive]],Table2[[#This Row],[Residential 
STEP Incentive]])</f>
        <v>0</v>
      </c>
      <c r="L63" s="30">
        <f>Table2[[#This Row],[Current Annual Funding]]-Table2[[#This Row],[Target Annual Funding]]</f>
        <v>0</v>
      </c>
    </row>
    <row r="64" spans="1:12" x14ac:dyDescent="0.35">
      <c r="A64" s="31"/>
      <c r="G64" s="6">
        <f>IF(AND(Table2[[#This Row],[Target Service]]&lt;&gt;"CLA - Community Living Arrangement",Table2[[#This Row],[Target Service]]&lt;&gt;"CRS - Continuous Residential Supports",Table2[[#This Row],[Target Service]]&lt;&gt;"",Table2[[#This Row],[Current Service]]&lt;&gt;""),'Data Validation'!B$2,0)</f>
        <v>0</v>
      </c>
      <c r="H64" s="6">
        <f>IF(AND(Table2[[#This Row],[Target Service]]&lt;&gt;"CLA - Community Living Arrangement",Table2[[#This Row],[Target Service]]&lt;&gt;"CRS - Continuous Residential Supports",Table2[[#This Row],[Target Service]]&lt;&gt;""),$E64/'Data Validation'!$B$7*'Data Validation'!$B$5,0)</f>
        <v>0</v>
      </c>
      <c r="I64" s="37">
        <v>0</v>
      </c>
      <c r="J64" s="38">
        <f>IF(AND($D64&lt;&gt;"CLA - Community Living Arrangement",$D64&lt;&gt;"CRS - Continuous Residential Supports"),$C64/'Data Validation'!$B$6*$I64,0)</f>
        <v>0</v>
      </c>
      <c r="K64" s="141">
        <f>SUM(Table2[[#This Row],[Provider Transition Incentive]],Table2[[#This Row],[New Residential Placement Incentive]],Table2[[#This Row],[Residential 
STEP Incentive]])</f>
        <v>0</v>
      </c>
      <c r="L64" s="30">
        <f>Table2[[#This Row],[Current Annual Funding]]-Table2[[#This Row],[Target Annual Funding]]</f>
        <v>0</v>
      </c>
    </row>
    <row r="65" spans="1:12" x14ac:dyDescent="0.35">
      <c r="A65" s="31"/>
      <c r="G65" s="6">
        <f>IF(AND(Table2[[#This Row],[Target Service]]&lt;&gt;"CLA - Community Living Arrangement",Table2[[#This Row],[Target Service]]&lt;&gt;"CRS - Continuous Residential Supports",Table2[[#This Row],[Target Service]]&lt;&gt;"",Table2[[#This Row],[Current Service]]&lt;&gt;""),'Data Validation'!B$2,0)</f>
        <v>0</v>
      </c>
      <c r="H65" s="6">
        <f>IF(AND(Table2[[#This Row],[Target Service]]&lt;&gt;"CLA - Community Living Arrangement",Table2[[#This Row],[Target Service]]&lt;&gt;"CRS - Continuous Residential Supports",Table2[[#This Row],[Target Service]]&lt;&gt;""),$E65/'Data Validation'!$B$7*'Data Validation'!$B$5,0)</f>
        <v>0</v>
      </c>
      <c r="I65" s="37">
        <v>0</v>
      </c>
      <c r="J65" s="38">
        <f>IF(AND($D65&lt;&gt;"CLA - Community Living Arrangement",$D65&lt;&gt;"CRS - Continuous Residential Supports"),$C65/'Data Validation'!$B$6*$I65,0)</f>
        <v>0</v>
      </c>
      <c r="K65" s="141">
        <f>SUM(Table2[[#This Row],[Provider Transition Incentive]],Table2[[#This Row],[New Residential Placement Incentive]],Table2[[#This Row],[Residential 
STEP Incentive]])</f>
        <v>0</v>
      </c>
      <c r="L65" s="30">
        <f>Table2[[#This Row],[Current Annual Funding]]-Table2[[#This Row],[Target Annual Funding]]</f>
        <v>0</v>
      </c>
    </row>
    <row r="66" spans="1:12" x14ac:dyDescent="0.35">
      <c r="A66" s="31"/>
      <c r="G66" s="6">
        <f>IF(AND(Table2[[#This Row],[Target Service]]&lt;&gt;"CLA - Community Living Arrangement",Table2[[#This Row],[Target Service]]&lt;&gt;"CRS - Continuous Residential Supports",Table2[[#This Row],[Target Service]]&lt;&gt;"",Table2[[#This Row],[Current Service]]&lt;&gt;""),'Data Validation'!B$2,0)</f>
        <v>0</v>
      </c>
      <c r="H66" s="6">
        <f>IF(AND(Table2[[#This Row],[Target Service]]&lt;&gt;"CLA - Community Living Arrangement",Table2[[#This Row],[Target Service]]&lt;&gt;"CRS - Continuous Residential Supports",Table2[[#This Row],[Target Service]]&lt;&gt;""),$E66/'Data Validation'!$B$7*'Data Validation'!$B$5,0)</f>
        <v>0</v>
      </c>
      <c r="I66" s="37">
        <v>0</v>
      </c>
      <c r="J66" s="38">
        <f>IF(AND($D66&lt;&gt;"CLA - Community Living Arrangement",$D66&lt;&gt;"CRS - Continuous Residential Supports"),$C66/'Data Validation'!$B$6*$I66,0)</f>
        <v>0</v>
      </c>
      <c r="K66" s="141">
        <f>SUM(Table2[[#This Row],[Provider Transition Incentive]],Table2[[#This Row],[New Residential Placement Incentive]],Table2[[#This Row],[Residential 
STEP Incentive]])</f>
        <v>0</v>
      </c>
      <c r="L66" s="30">
        <f>Table2[[#This Row],[Current Annual Funding]]-Table2[[#This Row],[Target Annual Funding]]</f>
        <v>0</v>
      </c>
    </row>
    <row r="67" spans="1:12" x14ac:dyDescent="0.35">
      <c r="A67" s="31"/>
      <c r="G67" s="6">
        <f>IF(AND(Table2[[#This Row],[Target Service]]&lt;&gt;"CLA - Community Living Arrangement",Table2[[#This Row],[Target Service]]&lt;&gt;"CRS - Continuous Residential Supports",Table2[[#This Row],[Target Service]]&lt;&gt;"",Table2[[#This Row],[Current Service]]&lt;&gt;""),'Data Validation'!B$2,0)</f>
        <v>0</v>
      </c>
      <c r="H67" s="6">
        <f>IF(AND(Table2[[#This Row],[Target Service]]&lt;&gt;"CLA - Community Living Arrangement",Table2[[#This Row],[Target Service]]&lt;&gt;"CRS - Continuous Residential Supports",Table2[[#This Row],[Target Service]]&lt;&gt;""),$E67/'Data Validation'!$B$7*'Data Validation'!$B$5,0)</f>
        <v>0</v>
      </c>
      <c r="I67" s="37">
        <v>0</v>
      </c>
      <c r="J67" s="38">
        <f>IF(AND($D67&lt;&gt;"CLA - Community Living Arrangement",$D67&lt;&gt;"CRS - Continuous Residential Supports"),$C67/'Data Validation'!$B$6*$I67,0)</f>
        <v>0</v>
      </c>
      <c r="K67" s="141">
        <f>SUM(Table2[[#This Row],[Provider Transition Incentive]],Table2[[#This Row],[New Residential Placement Incentive]],Table2[[#This Row],[Residential 
STEP Incentive]])</f>
        <v>0</v>
      </c>
      <c r="L67" s="30">
        <f>Table2[[#This Row],[Current Annual Funding]]-Table2[[#This Row],[Target Annual Funding]]</f>
        <v>0</v>
      </c>
    </row>
    <row r="68" spans="1:12" x14ac:dyDescent="0.35">
      <c r="A68" s="31"/>
      <c r="G68" s="6">
        <f>IF(AND(Table2[[#This Row],[Target Service]]&lt;&gt;"CLA - Community Living Arrangement",Table2[[#This Row],[Target Service]]&lt;&gt;"CRS - Continuous Residential Supports",Table2[[#This Row],[Target Service]]&lt;&gt;"",Table2[[#This Row],[Current Service]]&lt;&gt;""),'Data Validation'!B$2,0)</f>
        <v>0</v>
      </c>
      <c r="H68" s="6">
        <f>IF(AND(Table2[[#This Row],[Target Service]]&lt;&gt;"CLA - Community Living Arrangement",Table2[[#This Row],[Target Service]]&lt;&gt;"CRS - Continuous Residential Supports",Table2[[#This Row],[Target Service]]&lt;&gt;""),$E68/'Data Validation'!$B$7*'Data Validation'!$B$5,0)</f>
        <v>0</v>
      </c>
      <c r="I68" s="37">
        <v>0</v>
      </c>
      <c r="J68" s="38">
        <f>IF(AND($D68&lt;&gt;"CLA - Community Living Arrangement",$D68&lt;&gt;"CRS - Continuous Residential Supports"),$C68/'Data Validation'!$B$6*$I68,0)</f>
        <v>0</v>
      </c>
      <c r="K68" s="141">
        <f>SUM(Table2[[#This Row],[Provider Transition Incentive]],Table2[[#This Row],[New Residential Placement Incentive]],Table2[[#This Row],[Residential 
STEP Incentive]])</f>
        <v>0</v>
      </c>
      <c r="L68" s="30">
        <f>Table2[[#This Row],[Current Annual Funding]]-Table2[[#This Row],[Target Annual Funding]]</f>
        <v>0</v>
      </c>
    </row>
    <row r="69" spans="1:12" x14ac:dyDescent="0.35">
      <c r="A69" s="31"/>
      <c r="G69" s="6">
        <f>IF(AND(Table2[[#This Row],[Target Service]]&lt;&gt;"CLA - Community Living Arrangement",Table2[[#This Row],[Target Service]]&lt;&gt;"CRS - Continuous Residential Supports",Table2[[#This Row],[Target Service]]&lt;&gt;"",Table2[[#This Row],[Current Service]]&lt;&gt;""),'Data Validation'!B$2,0)</f>
        <v>0</v>
      </c>
      <c r="H69" s="6">
        <f>IF(AND(Table2[[#This Row],[Target Service]]&lt;&gt;"CLA - Community Living Arrangement",Table2[[#This Row],[Target Service]]&lt;&gt;"CRS - Continuous Residential Supports",Table2[[#This Row],[Target Service]]&lt;&gt;""),$E69/'Data Validation'!$B$7*'Data Validation'!$B$5,0)</f>
        <v>0</v>
      </c>
      <c r="I69" s="37">
        <v>0</v>
      </c>
      <c r="J69" s="38">
        <f>IF(AND($D69&lt;&gt;"CLA - Community Living Arrangement",$D69&lt;&gt;"CRS - Continuous Residential Supports"),$C69/'Data Validation'!$B$6*$I69,0)</f>
        <v>0</v>
      </c>
      <c r="K69" s="141">
        <f>SUM(Table2[[#This Row],[Provider Transition Incentive]],Table2[[#This Row],[New Residential Placement Incentive]],Table2[[#This Row],[Residential 
STEP Incentive]])</f>
        <v>0</v>
      </c>
      <c r="L69" s="30">
        <f>Table2[[#This Row],[Current Annual Funding]]-Table2[[#This Row],[Target Annual Funding]]</f>
        <v>0</v>
      </c>
    </row>
    <row r="70" spans="1:12" x14ac:dyDescent="0.35">
      <c r="A70" s="31"/>
      <c r="G70" s="6">
        <f>IF(AND(Table2[[#This Row],[Target Service]]&lt;&gt;"CLA - Community Living Arrangement",Table2[[#This Row],[Target Service]]&lt;&gt;"CRS - Continuous Residential Supports",Table2[[#This Row],[Target Service]]&lt;&gt;"",Table2[[#This Row],[Current Service]]&lt;&gt;""),'Data Validation'!B$2,0)</f>
        <v>0</v>
      </c>
      <c r="H70" s="6">
        <f>IF(AND(Table2[[#This Row],[Target Service]]&lt;&gt;"CLA - Community Living Arrangement",Table2[[#This Row],[Target Service]]&lt;&gt;"CRS - Continuous Residential Supports",Table2[[#This Row],[Target Service]]&lt;&gt;""),$E70/'Data Validation'!$B$7*'Data Validation'!$B$5,0)</f>
        <v>0</v>
      </c>
      <c r="I70" s="37">
        <v>0</v>
      </c>
      <c r="J70" s="38">
        <f>IF(AND($D70&lt;&gt;"CLA - Community Living Arrangement",$D70&lt;&gt;"CRS - Continuous Residential Supports"),$C70/'Data Validation'!$B$6*$I70,0)</f>
        <v>0</v>
      </c>
      <c r="K70" s="141">
        <f>SUM(Table2[[#This Row],[Provider Transition Incentive]],Table2[[#This Row],[New Residential Placement Incentive]],Table2[[#This Row],[Residential 
STEP Incentive]])</f>
        <v>0</v>
      </c>
      <c r="L70" s="30">
        <f>Table2[[#This Row],[Current Annual Funding]]-Table2[[#This Row],[Target Annual Funding]]</f>
        <v>0</v>
      </c>
    </row>
    <row r="71" spans="1:12" x14ac:dyDescent="0.35">
      <c r="A71" s="31"/>
      <c r="G71" s="6">
        <f>IF(AND(Table2[[#This Row],[Target Service]]&lt;&gt;"CLA - Community Living Arrangement",Table2[[#This Row],[Target Service]]&lt;&gt;"CRS - Continuous Residential Supports",Table2[[#This Row],[Target Service]]&lt;&gt;"",Table2[[#This Row],[Current Service]]&lt;&gt;""),'Data Validation'!B$2,0)</f>
        <v>0</v>
      </c>
      <c r="H71" s="6">
        <f>IF(AND(Table2[[#This Row],[Target Service]]&lt;&gt;"CLA - Community Living Arrangement",Table2[[#This Row],[Target Service]]&lt;&gt;"CRS - Continuous Residential Supports",Table2[[#This Row],[Target Service]]&lt;&gt;""),$E71/'Data Validation'!$B$7*'Data Validation'!$B$5,0)</f>
        <v>0</v>
      </c>
      <c r="I71" s="37">
        <v>0</v>
      </c>
      <c r="J71" s="38">
        <f>IF(AND($D71&lt;&gt;"CLA - Community Living Arrangement",$D71&lt;&gt;"CRS - Continuous Residential Supports"),$C71/'Data Validation'!$B$6*$I71,0)</f>
        <v>0</v>
      </c>
      <c r="K71" s="141">
        <f>SUM(Table2[[#This Row],[Provider Transition Incentive]],Table2[[#This Row],[New Residential Placement Incentive]],Table2[[#This Row],[Residential 
STEP Incentive]])</f>
        <v>0</v>
      </c>
      <c r="L71" s="30">
        <f>Table2[[#This Row],[Current Annual Funding]]-Table2[[#This Row],[Target Annual Funding]]</f>
        <v>0</v>
      </c>
    </row>
    <row r="72" spans="1:12" x14ac:dyDescent="0.35">
      <c r="A72" s="31"/>
      <c r="G72" s="6">
        <f>IF(AND(Table2[[#This Row],[Target Service]]&lt;&gt;"CLA - Community Living Arrangement",Table2[[#This Row],[Target Service]]&lt;&gt;"CRS - Continuous Residential Supports",Table2[[#This Row],[Target Service]]&lt;&gt;"",Table2[[#This Row],[Current Service]]&lt;&gt;""),'Data Validation'!B$2,0)</f>
        <v>0</v>
      </c>
      <c r="H72" s="6">
        <f>IF(AND(Table2[[#This Row],[Target Service]]&lt;&gt;"CLA - Community Living Arrangement",Table2[[#This Row],[Target Service]]&lt;&gt;"CRS - Continuous Residential Supports",Table2[[#This Row],[Target Service]]&lt;&gt;""),$E72/'Data Validation'!$B$7*'Data Validation'!$B$5,0)</f>
        <v>0</v>
      </c>
      <c r="I72" s="37">
        <v>0</v>
      </c>
      <c r="J72" s="38">
        <f>IF(AND($D72&lt;&gt;"CLA - Community Living Arrangement",$D72&lt;&gt;"CRS - Continuous Residential Supports"),$C72/'Data Validation'!$B$6*$I72,0)</f>
        <v>0</v>
      </c>
      <c r="K72" s="141">
        <f>SUM(Table2[[#This Row],[Provider Transition Incentive]],Table2[[#This Row],[New Residential Placement Incentive]],Table2[[#This Row],[Residential 
STEP Incentive]])</f>
        <v>0</v>
      </c>
      <c r="L72" s="30">
        <f>Table2[[#This Row],[Current Annual Funding]]-Table2[[#This Row],[Target Annual Funding]]</f>
        <v>0</v>
      </c>
    </row>
    <row r="73" spans="1:12" x14ac:dyDescent="0.35">
      <c r="A73" s="31"/>
      <c r="G73" s="6">
        <f>IF(AND(Table2[[#This Row],[Target Service]]&lt;&gt;"CLA - Community Living Arrangement",Table2[[#This Row],[Target Service]]&lt;&gt;"CRS - Continuous Residential Supports",Table2[[#This Row],[Target Service]]&lt;&gt;"",Table2[[#This Row],[Current Service]]&lt;&gt;""),'Data Validation'!B$2,0)</f>
        <v>0</v>
      </c>
      <c r="H73" s="6">
        <f>IF(AND(Table2[[#This Row],[Target Service]]&lt;&gt;"CLA - Community Living Arrangement",Table2[[#This Row],[Target Service]]&lt;&gt;"CRS - Continuous Residential Supports",Table2[[#This Row],[Target Service]]&lt;&gt;""),$E73/'Data Validation'!$B$7*'Data Validation'!$B$5,0)</f>
        <v>0</v>
      </c>
      <c r="I73" s="37">
        <v>0</v>
      </c>
      <c r="J73" s="38">
        <f>IF(AND($D73&lt;&gt;"CLA - Community Living Arrangement",$D73&lt;&gt;"CRS - Continuous Residential Supports"),$C73/'Data Validation'!$B$6*$I73,0)</f>
        <v>0</v>
      </c>
      <c r="K73" s="141">
        <f>SUM(Table2[[#This Row],[Provider Transition Incentive]],Table2[[#This Row],[New Residential Placement Incentive]],Table2[[#This Row],[Residential 
STEP Incentive]])</f>
        <v>0</v>
      </c>
      <c r="L73" s="30">
        <f>Table2[[#This Row],[Current Annual Funding]]-Table2[[#This Row],[Target Annual Funding]]</f>
        <v>0</v>
      </c>
    </row>
    <row r="74" spans="1:12" x14ac:dyDescent="0.35">
      <c r="A74" s="31"/>
      <c r="G74" s="6">
        <f>IF(AND(Table2[[#This Row],[Target Service]]&lt;&gt;"CLA - Community Living Arrangement",Table2[[#This Row],[Target Service]]&lt;&gt;"CRS - Continuous Residential Supports",Table2[[#This Row],[Target Service]]&lt;&gt;"",Table2[[#This Row],[Current Service]]&lt;&gt;""),'Data Validation'!B$2,0)</f>
        <v>0</v>
      </c>
      <c r="H74" s="6">
        <f>IF(AND(Table2[[#This Row],[Target Service]]&lt;&gt;"CLA - Community Living Arrangement",Table2[[#This Row],[Target Service]]&lt;&gt;"CRS - Continuous Residential Supports",Table2[[#This Row],[Target Service]]&lt;&gt;""),$E74/'Data Validation'!$B$7*'Data Validation'!$B$5,0)</f>
        <v>0</v>
      </c>
      <c r="I74" s="37">
        <v>0</v>
      </c>
      <c r="J74" s="38">
        <f>IF(AND($D74&lt;&gt;"CLA - Community Living Arrangement",$D74&lt;&gt;"CRS - Continuous Residential Supports"),$C74/'Data Validation'!$B$6*$I74,0)</f>
        <v>0</v>
      </c>
      <c r="K74" s="141">
        <f>SUM(Table2[[#This Row],[Provider Transition Incentive]],Table2[[#This Row],[New Residential Placement Incentive]],Table2[[#This Row],[Residential 
STEP Incentive]])</f>
        <v>0</v>
      </c>
      <c r="L74" s="30">
        <f>Table2[[#This Row],[Current Annual Funding]]-Table2[[#This Row],[Target Annual Funding]]</f>
        <v>0</v>
      </c>
    </row>
    <row r="75" spans="1:12" x14ac:dyDescent="0.35">
      <c r="A75" s="31"/>
      <c r="G75" s="6">
        <f>IF(AND(Table2[[#This Row],[Target Service]]&lt;&gt;"CLA - Community Living Arrangement",Table2[[#This Row],[Target Service]]&lt;&gt;"CRS - Continuous Residential Supports",Table2[[#This Row],[Target Service]]&lt;&gt;"",Table2[[#This Row],[Current Service]]&lt;&gt;""),'Data Validation'!B$2,0)</f>
        <v>0</v>
      </c>
      <c r="H75" s="6">
        <f>IF(AND(Table2[[#This Row],[Target Service]]&lt;&gt;"CLA - Community Living Arrangement",Table2[[#This Row],[Target Service]]&lt;&gt;"CRS - Continuous Residential Supports",Table2[[#This Row],[Target Service]]&lt;&gt;""),$E75/'Data Validation'!$B$7*'Data Validation'!$B$5,0)</f>
        <v>0</v>
      </c>
      <c r="I75" s="37">
        <v>0</v>
      </c>
      <c r="J75" s="38">
        <f>IF(AND($D75&lt;&gt;"CLA - Community Living Arrangement",$D75&lt;&gt;"CRS - Continuous Residential Supports"),$C75/'Data Validation'!$B$6*$I75,0)</f>
        <v>0</v>
      </c>
      <c r="K75" s="141">
        <f>SUM(Table2[[#This Row],[Provider Transition Incentive]],Table2[[#This Row],[New Residential Placement Incentive]],Table2[[#This Row],[Residential 
STEP Incentive]])</f>
        <v>0</v>
      </c>
      <c r="L75" s="30">
        <f>Table2[[#This Row],[Current Annual Funding]]-Table2[[#This Row],[Target Annual Funding]]</f>
        <v>0</v>
      </c>
    </row>
    <row r="76" spans="1:12" x14ac:dyDescent="0.35">
      <c r="A76" s="31"/>
      <c r="G76" s="6">
        <f>IF(AND(Table2[[#This Row],[Target Service]]&lt;&gt;"CLA - Community Living Arrangement",Table2[[#This Row],[Target Service]]&lt;&gt;"CRS - Continuous Residential Supports",Table2[[#This Row],[Target Service]]&lt;&gt;"",Table2[[#This Row],[Current Service]]&lt;&gt;""),'Data Validation'!B$2,0)</f>
        <v>0</v>
      </c>
      <c r="H76" s="6">
        <f>IF(AND(Table2[[#This Row],[Target Service]]&lt;&gt;"CLA - Community Living Arrangement",Table2[[#This Row],[Target Service]]&lt;&gt;"CRS - Continuous Residential Supports",Table2[[#This Row],[Target Service]]&lt;&gt;""),$E76/'Data Validation'!$B$7*'Data Validation'!$B$5,0)</f>
        <v>0</v>
      </c>
      <c r="I76" s="37">
        <v>0</v>
      </c>
      <c r="J76" s="38">
        <f>IF(AND($D76&lt;&gt;"CLA - Community Living Arrangement",$D76&lt;&gt;"CRS - Continuous Residential Supports"),$C76/'Data Validation'!$B$6*$I76,0)</f>
        <v>0</v>
      </c>
      <c r="K76" s="141">
        <f>SUM(Table2[[#This Row],[Provider Transition Incentive]],Table2[[#This Row],[New Residential Placement Incentive]],Table2[[#This Row],[Residential 
STEP Incentive]])</f>
        <v>0</v>
      </c>
      <c r="L76" s="30">
        <f>Table2[[#This Row],[Current Annual Funding]]-Table2[[#This Row],[Target Annual Funding]]</f>
        <v>0</v>
      </c>
    </row>
    <row r="77" spans="1:12" x14ac:dyDescent="0.35">
      <c r="A77" s="31"/>
      <c r="G77" s="6">
        <f>IF(AND(Table2[[#This Row],[Target Service]]&lt;&gt;"CLA - Community Living Arrangement",Table2[[#This Row],[Target Service]]&lt;&gt;"CRS - Continuous Residential Supports",Table2[[#This Row],[Target Service]]&lt;&gt;"",Table2[[#This Row],[Current Service]]&lt;&gt;""),'Data Validation'!B$2,0)</f>
        <v>0</v>
      </c>
      <c r="H77" s="6">
        <f>IF(AND(Table2[[#This Row],[Target Service]]&lt;&gt;"CLA - Community Living Arrangement",Table2[[#This Row],[Target Service]]&lt;&gt;"CRS - Continuous Residential Supports",Table2[[#This Row],[Target Service]]&lt;&gt;""),$E77/'Data Validation'!$B$7*'Data Validation'!$B$5,0)</f>
        <v>0</v>
      </c>
      <c r="I77" s="37">
        <v>0</v>
      </c>
      <c r="J77" s="38">
        <f>IF(AND($D77&lt;&gt;"CLA - Community Living Arrangement",$D77&lt;&gt;"CRS - Continuous Residential Supports"),$C77/'Data Validation'!$B$6*$I77,0)</f>
        <v>0</v>
      </c>
      <c r="K77" s="141">
        <f>SUM(Table2[[#This Row],[Provider Transition Incentive]],Table2[[#This Row],[New Residential Placement Incentive]],Table2[[#This Row],[Residential 
STEP Incentive]])</f>
        <v>0</v>
      </c>
      <c r="L77" s="30">
        <f>Table2[[#This Row],[Current Annual Funding]]-Table2[[#This Row],[Target Annual Funding]]</f>
        <v>0</v>
      </c>
    </row>
    <row r="78" spans="1:12" x14ac:dyDescent="0.35">
      <c r="A78" s="31"/>
      <c r="G78" s="6">
        <f>IF(AND(Table2[[#This Row],[Target Service]]&lt;&gt;"CLA - Community Living Arrangement",Table2[[#This Row],[Target Service]]&lt;&gt;"CRS - Continuous Residential Supports",Table2[[#This Row],[Target Service]]&lt;&gt;"",Table2[[#This Row],[Current Service]]&lt;&gt;""),'Data Validation'!B$2,0)</f>
        <v>0</v>
      </c>
      <c r="H78" s="6">
        <f>IF(AND(Table2[[#This Row],[Target Service]]&lt;&gt;"CLA - Community Living Arrangement",Table2[[#This Row],[Target Service]]&lt;&gt;"CRS - Continuous Residential Supports",Table2[[#This Row],[Target Service]]&lt;&gt;""),$E78/'Data Validation'!$B$7*'Data Validation'!$B$5,0)</f>
        <v>0</v>
      </c>
      <c r="I78" s="37">
        <v>0</v>
      </c>
      <c r="J78" s="38">
        <f>IF(AND($D78&lt;&gt;"CLA - Community Living Arrangement",$D78&lt;&gt;"CRS - Continuous Residential Supports"),$C78/'Data Validation'!$B$6*$I78,0)</f>
        <v>0</v>
      </c>
      <c r="K78" s="141">
        <f>SUM(Table2[[#This Row],[Provider Transition Incentive]],Table2[[#This Row],[New Residential Placement Incentive]],Table2[[#This Row],[Residential 
STEP Incentive]])</f>
        <v>0</v>
      </c>
      <c r="L78" s="30">
        <f>Table2[[#This Row],[Current Annual Funding]]-Table2[[#This Row],[Target Annual Funding]]</f>
        <v>0</v>
      </c>
    </row>
    <row r="79" spans="1:12" x14ac:dyDescent="0.35">
      <c r="A79" s="31"/>
      <c r="G79" s="6">
        <f>IF(AND(Table2[[#This Row],[Target Service]]&lt;&gt;"CLA - Community Living Arrangement",Table2[[#This Row],[Target Service]]&lt;&gt;"CRS - Continuous Residential Supports",Table2[[#This Row],[Target Service]]&lt;&gt;"",Table2[[#This Row],[Current Service]]&lt;&gt;""),'Data Validation'!B$2,0)</f>
        <v>0</v>
      </c>
      <c r="H79" s="6">
        <f>IF(AND(Table2[[#This Row],[Target Service]]&lt;&gt;"CLA - Community Living Arrangement",Table2[[#This Row],[Target Service]]&lt;&gt;"CRS - Continuous Residential Supports",Table2[[#This Row],[Target Service]]&lt;&gt;""),$E79/'Data Validation'!$B$7*'Data Validation'!$B$5,0)</f>
        <v>0</v>
      </c>
      <c r="I79" s="37">
        <v>0</v>
      </c>
      <c r="J79" s="38">
        <f>IF(AND($D79&lt;&gt;"CLA - Community Living Arrangement",$D79&lt;&gt;"CRS - Continuous Residential Supports"),$C79/'Data Validation'!$B$6*$I79,0)</f>
        <v>0</v>
      </c>
      <c r="K79" s="141">
        <f>SUM(Table2[[#This Row],[Provider Transition Incentive]],Table2[[#This Row],[New Residential Placement Incentive]],Table2[[#This Row],[Residential 
STEP Incentive]])</f>
        <v>0</v>
      </c>
      <c r="L79" s="30">
        <f>Table2[[#This Row],[Current Annual Funding]]-Table2[[#This Row],[Target Annual Funding]]</f>
        <v>0</v>
      </c>
    </row>
    <row r="80" spans="1:12" x14ac:dyDescent="0.35">
      <c r="A80" s="31"/>
      <c r="G80" s="6">
        <f>IF(AND(Table2[[#This Row],[Target Service]]&lt;&gt;"CLA - Community Living Arrangement",Table2[[#This Row],[Target Service]]&lt;&gt;"CRS - Continuous Residential Supports",Table2[[#This Row],[Target Service]]&lt;&gt;"",Table2[[#This Row],[Current Service]]&lt;&gt;""),'Data Validation'!B$2,0)</f>
        <v>0</v>
      </c>
      <c r="H80" s="6">
        <f>IF(AND(Table2[[#This Row],[Target Service]]&lt;&gt;"CLA - Community Living Arrangement",Table2[[#This Row],[Target Service]]&lt;&gt;"CRS - Continuous Residential Supports",Table2[[#This Row],[Target Service]]&lt;&gt;""),$E80/'Data Validation'!$B$7*'Data Validation'!$B$5,0)</f>
        <v>0</v>
      </c>
      <c r="I80" s="37">
        <v>0</v>
      </c>
      <c r="J80" s="38">
        <f>IF(AND($D80&lt;&gt;"CLA - Community Living Arrangement",$D80&lt;&gt;"CRS - Continuous Residential Supports"),$C80/'Data Validation'!$B$6*$I80,0)</f>
        <v>0</v>
      </c>
      <c r="K80" s="141">
        <f>SUM(Table2[[#This Row],[Provider Transition Incentive]],Table2[[#This Row],[New Residential Placement Incentive]],Table2[[#This Row],[Residential 
STEP Incentive]])</f>
        <v>0</v>
      </c>
      <c r="L80" s="30">
        <f>Table2[[#This Row],[Current Annual Funding]]-Table2[[#This Row],[Target Annual Funding]]</f>
        <v>0</v>
      </c>
    </row>
    <row r="81" spans="1:12" x14ac:dyDescent="0.35">
      <c r="A81" s="31"/>
      <c r="G81" s="6">
        <f>IF(AND(Table2[[#This Row],[Target Service]]&lt;&gt;"CLA - Community Living Arrangement",Table2[[#This Row],[Target Service]]&lt;&gt;"CRS - Continuous Residential Supports",Table2[[#This Row],[Target Service]]&lt;&gt;"",Table2[[#This Row],[Current Service]]&lt;&gt;""),'Data Validation'!B$2,0)</f>
        <v>0</v>
      </c>
      <c r="H81" s="6">
        <f>IF(AND(Table2[[#This Row],[Target Service]]&lt;&gt;"CLA - Community Living Arrangement",Table2[[#This Row],[Target Service]]&lt;&gt;"CRS - Continuous Residential Supports",Table2[[#This Row],[Target Service]]&lt;&gt;""),$E81/'Data Validation'!$B$7*'Data Validation'!$B$5,0)</f>
        <v>0</v>
      </c>
      <c r="I81" s="37">
        <v>0</v>
      </c>
      <c r="J81" s="38">
        <f>IF(AND($D81&lt;&gt;"CLA - Community Living Arrangement",$D81&lt;&gt;"CRS - Continuous Residential Supports"),$C81/'Data Validation'!$B$6*$I81,0)</f>
        <v>0</v>
      </c>
      <c r="K81" s="141">
        <f>SUM(Table2[[#This Row],[Provider Transition Incentive]],Table2[[#This Row],[New Residential Placement Incentive]],Table2[[#This Row],[Residential 
STEP Incentive]])</f>
        <v>0</v>
      </c>
      <c r="L81" s="30">
        <f>Table2[[#This Row],[Current Annual Funding]]-Table2[[#This Row],[Target Annual Funding]]</f>
        <v>0</v>
      </c>
    </row>
    <row r="82" spans="1:12" x14ac:dyDescent="0.35">
      <c r="A82" s="31"/>
      <c r="G82" s="6">
        <f>IF(AND(Table2[[#This Row],[Target Service]]&lt;&gt;"CLA - Community Living Arrangement",Table2[[#This Row],[Target Service]]&lt;&gt;"CRS - Continuous Residential Supports",Table2[[#This Row],[Target Service]]&lt;&gt;"",Table2[[#This Row],[Current Service]]&lt;&gt;""),'Data Validation'!B$2,0)</f>
        <v>0</v>
      </c>
      <c r="H82" s="6">
        <f>IF(AND(Table2[[#This Row],[Target Service]]&lt;&gt;"CLA - Community Living Arrangement",Table2[[#This Row],[Target Service]]&lt;&gt;"CRS - Continuous Residential Supports",Table2[[#This Row],[Target Service]]&lt;&gt;""),$E82/'Data Validation'!$B$7*'Data Validation'!$B$5,0)</f>
        <v>0</v>
      </c>
      <c r="I82" s="37">
        <v>0</v>
      </c>
      <c r="J82" s="38">
        <f>IF(AND($D82&lt;&gt;"CLA - Community Living Arrangement",$D82&lt;&gt;"CRS - Continuous Residential Supports"),$C82/'Data Validation'!$B$6*$I82,0)</f>
        <v>0</v>
      </c>
      <c r="K82" s="141">
        <f>SUM(Table2[[#This Row],[Provider Transition Incentive]],Table2[[#This Row],[New Residential Placement Incentive]],Table2[[#This Row],[Residential 
STEP Incentive]])</f>
        <v>0</v>
      </c>
      <c r="L82" s="30">
        <f>Table2[[#This Row],[Current Annual Funding]]-Table2[[#This Row],[Target Annual Funding]]</f>
        <v>0</v>
      </c>
    </row>
    <row r="83" spans="1:12" x14ac:dyDescent="0.35">
      <c r="A83" s="31"/>
      <c r="G83" s="6">
        <f>IF(AND(Table2[[#This Row],[Target Service]]&lt;&gt;"CLA - Community Living Arrangement",Table2[[#This Row],[Target Service]]&lt;&gt;"CRS - Continuous Residential Supports",Table2[[#This Row],[Target Service]]&lt;&gt;"",Table2[[#This Row],[Current Service]]&lt;&gt;""),'Data Validation'!B$2,0)</f>
        <v>0</v>
      </c>
      <c r="H83" s="6">
        <f>IF(AND(Table2[[#This Row],[Target Service]]&lt;&gt;"CLA - Community Living Arrangement",Table2[[#This Row],[Target Service]]&lt;&gt;"CRS - Continuous Residential Supports",Table2[[#This Row],[Target Service]]&lt;&gt;""),$E83/'Data Validation'!$B$7*'Data Validation'!$B$5,0)</f>
        <v>0</v>
      </c>
      <c r="I83" s="37">
        <v>0</v>
      </c>
      <c r="J83" s="38">
        <f>IF(AND($D83&lt;&gt;"CLA - Community Living Arrangement",$D83&lt;&gt;"CRS - Continuous Residential Supports"),$C83/'Data Validation'!$B$6*$I83,0)</f>
        <v>0</v>
      </c>
      <c r="K83" s="141">
        <f>SUM(Table2[[#This Row],[Provider Transition Incentive]],Table2[[#This Row],[New Residential Placement Incentive]],Table2[[#This Row],[Residential 
STEP Incentive]])</f>
        <v>0</v>
      </c>
      <c r="L83" s="30">
        <f>Table2[[#This Row],[Current Annual Funding]]-Table2[[#This Row],[Target Annual Funding]]</f>
        <v>0</v>
      </c>
    </row>
    <row r="84" spans="1:12" x14ac:dyDescent="0.35">
      <c r="A84" s="31"/>
      <c r="G84" s="6">
        <f>IF(AND(Table2[[#This Row],[Target Service]]&lt;&gt;"CLA - Community Living Arrangement",Table2[[#This Row],[Target Service]]&lt;&gt;"CRS - Continuous Residential Supports",Table2[[#This Row],[Target Service]]&lt;&gt;"",Table2[[#This Row],[Current Service]]&lt;&gt;""),'Data Validation'!B$2,0)</f>
        <v>0</v>
      </c>
      <c r="H84" s="6">
        <f>IF(AND(Table2[[#This Row],[Target Service]]&lt;&gt;"CLA - Community Living Arrangement",Table2[[#This Row],[Target Service]]&lt;&gt;"CRS - Continuous Residential Supports",Table2[[#This Row],[Target Service]]&lt;&gt;""),$E84/'Data Validation'!$B$7*'Data Validation'!$B$5,0)</f>
        <v>0</v>
      </c>
      <c r="I84" s="37">
        <v>0</v>
      </c>
      <c r="J84" s="38">
        <f>IF(AND($D84&lt;&gt;"CLA - Community Living Arrangement",$D84&lt;&gt;"CRS - Continuous Residential Supports"),$C84/'Data Validation'!$B$6*$I84,0)</f>
        <v>0</v>
      </c>
      <c r="K84" s="141">
        <f>SUM(Table2[[#This Row],[Provider Transition Incentive]],Table2[[#This Row],[New Residential Placement Incentive]],Table2[[#This Row],[Residential 
STEP Incentive]])</f>
        <v>0</v>
      </c>
      <c r="L84" s="30">
        <f>Table2[[#This Row],[Current Annual Funding]]-Table2[[#This Row],[Target Annual Funding]]</f>
        <v>0</v>
      </c>
    </row>
    <row r="85" spans="1:12" x14ac:dyDescent="0.35">
      <c r="A85" s="31"/>
      <c r="G85" s="6">
        <f>IF(AND(Table2[[#This Row],[Target Service]]&lt;&gt;"CLA - Community Living Arrangement",Table2[[#This Row],[Target Service]]&lt;&gt;"CRS - Continuous Residential Supports",Table2[[#This Row],[Target Service]]&lt;&gt;"",Table2[[#This Row],[Current Service]]&lt;&gt;""),'Data Validation'!B$2,0)</f>
        <v>0</v>
      </c>
      <c r="H85" s="6">
        <f>IF(AND(Table2[[#This Row],[Target Service]]&lt;&gt;"CLA - Community Living Arrangement",Table2[[#This Row],[Target Service]]&lt;&gt;"CRS - Continuous Residential Supports",Table2[[#This Row],[Target Service]]&lt;&gt;""),$E85/'Data Validation'!$B$7*'Data Validation'!$B$5,0)</f>
        <v>0</v>
      </c>
      <c r="I85" s="37">
        <v>0</v>
      </c>
      <c r="J85" s="38">
        <f>IF(AND($D85&lt;&gt;"CLA - Community Living Arrangement",$D85&lt;&gt;"CRS - Continuous Residential Supports"),$C85/'Data Validation'!$B$6*$I85,0)</f>
        <v>0</v>
      </c>
      <c r="K85" s="141">
        <f>SUM(Table2[[#This Row],[Provider Transition Incentive]],Table2[[#This Row],[New Residential Placement Incentive]],Table2[[#This Row],[Residential 
STEP Incentive]])</f>
        <v>0</v>
      </c>
      <c r="L85" s="30">
        <f>Table2[[#This Row],[Current Annual Funding]]-Table2[[#This Row],[Target Annual Funding]]</f>
        <v>0</v>
      </c>
    </row>
    <row r="86" spans="1:12" x14ac:dyDescent="0.35">
      <c r="A86" s="31"/>
      <c r="G86" s="6">
        <f>IF(AND(Table2[[#This Row],[Target Service]]&lt;&gt;"CLA - Community Living Arrangement",Table2[[#This Row],[Target Service]]&lt;&gt;"CRS - Continuous Residential Supports",Table2[[#This Row],[Target Service]]&lt;&gt;"",Table2[[#This Row],[Current Service]]&lt;&gt;""),'Data Validation'!B$2,0)</f>
        <v>0</v>
      </c>
      <c r="H86" s="6">
        <f>IF(AND(Table2[[#This Row],[Target Service]]&lt;&gt;"CLA - Community Living Arrangement",Table2[[#This Row],[Target Service]]&lt;&gt;"CRS - Continuous Residential Supports",Table2[[#This Row],[Target Service]]&lt;&gt;""),$E86/'Data Validation'!$B$7*'Data Validation'!$B$5,0)</f>
        <v>0</v>
      </c>
      <c r="I86" s="37">
        <v>0</v>
      </c>
      <c r="J86" s="38">
        <f>IF(AND($D86&lt;&gt;"CLA - Community Living Arrangement",$D86&lt;&gt;"CRS - Continuous Residential Supports"),$C86/'Data Validation'!$B$6*$I86,0)</f>
        <v>0</v>
      </c>
      <c r="K86" s="141">
        <f>SUM(Table2[[#This Row],[Provider Transition Incentive]],Table2[[#This Row],[New Residential Placement Incentive]],Table2[[#This Row],[Residential 
STEP Incentive]])</f>
        <v>0</v>
      </c>
      <c r="L86" s="30">
        <f>Table2[[#This Row],[Current Annual Funding]]-Table2[[#This Row],[Target Annual Funding]]</f>
        <v>0</v>
      </c>
    </row>
    <row r="87" spans="1:12" x14ac:dyDescent="0.35">
      <c r="A87" s="31"/>
      <c r="G87" s="6">
        <f>IF(AND(Table2[[#This Row],[Target Service]]&lt;&gt;"CLA - Community Living Arrangement",Table2[[#This Row],[Target Service]]&lt;&gt;"CRS - Continuous Residential Supports",Table2[[#This Row],[Target Service]]&lt;&gt;"",Table2[[#This Row],[Current Service]]&lt;&gt;""),'Data Validation'!B$2,0)</f>
        <v>0</v>
      </c>
      <c r="H87" s="6">
        <f>IF(AND(Table2[[#This Row],[Target Service]]&lt;&gt;"CLA - Community Living Arrangement",Table2[[#This Row],[Target Service]]&lt;&gt;"CRS - Continuous Residential Supports",Table2[[#This Row],[Target Service]]&lt;&gt;""),$E87/'Data Validation'!$B$7*'Data Validation'!$B$5,0)</f>
        <v>0</v>
      </c>
      <c r="I87" s="37">
        <v>0</v>
      </c>
      <c r="J87" s="38">
        <f>IF(AND($D87&lt;&gt;"CLA - Community Living Arrangement",$D87&lt;&gt;"CRS - Continuous Residential Supports"),$C87/'Data Validation'!$B$6*$I87,0)</f>
        <v>0</v>
      </c>
      <c r="K87" s="141">
        <f>SUM(Table2[[#This Row],[Provider Transition Incentive]],Table2[[#This Row],[New Residential Placement Incentive]],Table2[[#This Row],[Residential 
STEP Incentive]])</f>
        <v>0</v>
      </c>
      <c r="L87" s="30">
        <f>Table2[[#This Row],[Current Annual Funding]]-Table2[[#This Row],[Target Annual Funding]]</f>
        <v>0</v>
      </c>
    </row>
    <row r="88" spans="1:12" x14ac:dyDescent="0.35">
      <c r="A88" s="31"/>
      <c r="G88" s="6">
        <f>IF(AND(Table2[[#This Row],[Target Service]]&lt;&gt;"CLA - Community Living Arrangement",Table2[[#This Row],[Target Service]]&lt;&gt;"CRS - Continuous Residential Supports",Table2[[#This Row],[Target Service]]&lt;&gt;"",Table2[[#This Row],[Current Service]]&lt;&gt;""),'Data Validation'!B$2,0)</f>
        <v>0</v>
      </c>
      <c r="H88" s="6">
        <f>IF(AND(Table2[[#This Row],[Target Service]]&lt;&gt;"CLA - Community Living Arrangement",Table2[[#This Row],[Target Service]]&lt;&gt;"CRS - Continuous Residential Supports",Table2[[#This Row],[Target Service]]&lt;&gt;""),$E88/'Data Validation'!$B$7*'Data Validation'!$B$5,0)</f>
        <v>0</v>
      </c>
      <c r="I88" s="37">
        <v>0</v>
      </c>
      <c r="J88" s="38">
        <f>IF(AND($D88&lt;&gt;"CLA - Community Living Arrangement",$D88&lt;&gt;"CRS - Continuous Residential Supports"),$C88/'Data Validation'!$B$6*$I88,0)</f>
        <v>0</v>
      </c>
      <c r="K88" s="141">
        <f>SUM(Table2[[#This Row],[Provider Transition Incentive]],Table2[[#This Row],[New Residential Placement Incentive]],Table2[[#This Row],[Residential 
STEP Incentive]])</f>
        <v>0</v>
      </c>
      <c r="L88" s="30">
        <f>Table2[[#This Row],[Current Annual Funding]]-Table2[[#This Row],[Target Annual Funding]]</f>
        <v>0</v>
      </c>
    </row>
    <row r="89" spans="1:12" x14ac:dyDescent="0.35">
      <c r="A89" s="31"/>
      <c r="G89" s="6">
        <f>IF(AND(Table2[[#This Row],[Target Service]]&lt;&gt;"CLA - Community Living Arrangement",Table2[[#This Row],[Target Service]]&lt;&gt;"CRS - Continuous Residential Supports",Table2[[#This Row],[Target Service]]&lt;&gt;"",Table2[[#This Row],[Current Service]]&lt;&gt;""),'Data Validation'!B$2,0)</f>
        <v>0</v>
      </c>
      <c r="H89" s="6">
        <f>IF(AND(Table2[[#This Row],[Target Service]]&lt;&gt;"CLA - Community Living Arrangement",Table2[[#This Row],[Target Service]]&lt;&gt;"CRS - Continuous Residential Supports",Table2[[#This Row],[Target Service]]&lt;&gt;""),$E89/'Data Validation'!$B$7*'Data Validation'!$B$5,0)</f>
        <v>0</v>
      </c>
      <c r="I89" s="37">
        <v>0</v>
      </c>
      <c r="J89" s="38">
        <f>IF(AND($D89&lt;&gt;"CLA - Community Living Arrangement",$D89&lt;&gt;"CRS - Continuous Residential Supports"),$C89/'Data Validation'!$B$6*$I89,0)</f>
        <v>0</v>
      </c>
      <c r="K89" s="141">
        <f>SUM(Table2[[#This Row],[Provider Transition Incentive]],Table2[[#This Row],[New Residential Placement Incentive]],Table2[[#This Row],[Residential 
STEP Incentive]])</f>
        <v>0</v>
      </c>
      <c r="L89" s="30">
        <f>Table2[[#This Row],[Current Annual Funding]]-Table2[[#This Row],[Target Annual Funding]]</f>
        <v>0</v>
      </c>
    </row>
    <row r="90" spans="1:12" x14ac:dyDescent="0.35">
      <c r="A90" s="31"/>
      <c r="G90" s="6">
        <f>IF(AND(Table2[[#This Row],[Target Service]]&lt;&gt;"CLA - Community Living Arrangement",Table2[[#This Row],[Target Service]]&lt;&gt;"CRS - Continuous Residential Supports",Table2[[#This Row],[Target Service]]&lt;&gt;"",Table2[[#This Row],[Current Service]]&lt;&gt;""),'Data Validation'!B$2,0)</f>
        <v>0</v>
      </c>
      <c r="H90" s="6">
        <f>IF(AND(Table2[[#This Row],[Target Service]]&lt;&gt;"CLA - Community Living Arrangement",Table2[[#This Row],[Target Service]]&lt;&gt;"CRS - Continuous Residential Supports",Table2[[#This Row],[Target Service]]&lt;&gt;""),$E90/'Data Validation'!$B$7*'Data Validation'!$B$5,0)</f>
        <v>0</v>
      </c>
      <c r="I90" s="37">
        <v>0</v>
      </c>
      <c r="J90" s="38">
        <f>IF(AND($D90&lt;&gt;"CLA - Community Living Arrangement",$D90&lt;&gt;"CRS - Continuous Residential Supports"),$C90/'Data Validation'!$B$6*$I90,0)</f>
        <v>0</v>
      </c>
      <c r="K90" s="141">
        <f>SUM(Table2[[#This Row],[Provider Transition Incentive]],Table2[[#This Row],[New Residential Placement Incentive]],Table2[[#This Row],[Residential 
STEP Incentive]])</f>
        <v>0</v>
      </c>
      <c r="L90" s="30">
        <f>Table2[[#This Row],[Current Annual Funding]]-Table2[[#This Row],[Target Annual Funding]]</f>
        <v>0</v>
      </c>
    </row>
    <row r="91" spans="1:12" x14ac:dyDescent="0.35">
      <c r="A91" s="31"/>
      <c r="G91" s="6">
        <f>IF(AND(Table2[[#This Row],[Target Service]]&lt;&gt;"CLA - Community Living Arrangement",Table2[[#This Row],[Target Service]]&lt;&gt;"CRS - Continuous Residential Supports",Table2[[#This Row],[Target Service]]&lt;&gt;"",Table2[[#This Row],[Current Service]]&lt;&gt;""),'Data Validation'!B$2,0)</f>
        <v>0</v>
      </c>
      <c r="H91" s="6">
        <f>IF(AND(Table2[[#This Row],[Target Service]]&lt;&gt;"CLA - Community Living Arrangement",Table2[[#This Row],[Target Service]]&lt;&gt;"CRS - Continuous Residential Supports",Table2[[#This Row],[Target Service]]&lt;&gt;""),$E91/'Data Validation'!$B$7*'Data Validation'!$B$5,0)</f>
        <v>0</v>
      </c>
      <c r="I91" s="37">
        <v>0</v>
      </c>
      <c r="J91" s="38">
        <f>IF(AND($D91&lt;&gt;"CLA - Community Living Arrangement",$D91&lt;&gt;"CRS - Continuous Residential Supports"),$C91/'Data Validation'!$B$6*$I91,0)</f>
        <v>0</v>
      </c>
      <c r="K91" s="141">
        <f>SUM(Table2[[#This Row],[Provider Transition Incentive]],Table2[[#This Row],[New Residential Placement Incentive]],Table2[[#This Row],[Residential 
STEP Incentive]])</f>
        <v>0</v>
      </c>
      <c r="L91" s="30">
        <f>Table2[[#This Row],[Current Annual Funding]]-Table2[[#This Row],[Target Annual Funding]]</f>
        <v>0</v>
      </c>
    </row>
    <row r="92" spans="1:12" x14ac:dyDescent="0.35">
      <c r="A92" s="31"/>
      <c r="G92" s="6">
        <f>IF(AND(Table2[[#This Row],[Target Service]]&lt;&gt;"CLA - Community Living Arrangement",Table2[[#This Row],[Target Service]]&lt;&gt;"CRS - Continuous Residential Supports",Table2[[#This Row],[Target Service]]&lt;&gt;"",Table2[[#This Row],[Current Service]]&lt;&gt;""),'Data Validation'!B$2,0)</f>
        <v>0</v>
      </c>
      <c r="H92" s="6">
        <f>IF(AND(Table2[[#This Row],[Target Service]]&lt;&gt;"CLA - Community Living Arrangement",Table2[[#This Row],[Target Service]]&lt;&gt;"CRS - Continuous Residential Supports",Table2[[#This Row],[Target Service]]&lt;&gt;""),$E92/'Data Validation'!$B$7*'Data Validation'!$B$5,0)</f>
        <v>0</v>
      </c>
      <c r="I92" s="37">
        <v>0</v>
      </c>
      <c r="J92" s="38">
        <f>IF(AND($D92&lt;&gt;"CLA - Community Living Arrangement",$D92&lt;&gt;"CRS - Continuous Residential Supports"),$C92/'Data Validation'!$B$6*$I92,0)</f>
        <v>0</v>
      </c>
      <c r="K92" s="141">
        <f>SUM(Table2[[#This Row],[Provider Transition Incentive]],Table2[[#This Row],[New Residential Placement Incentive]],Table2[[#This Row],[Residential 
STEP Incentive]])</f>
        <v>0</v>
      </c>
      <c r="L92" s="30">
        <f>Table2[[#This Row],[Current Annual Funding]]-Table2[[#This Row],[Target Annual Funding]]</f>
        <v>0</v>
      </c>
    </row>
    <row r="93" spans="1:12" x14ac:dyDescent="0.35">
      <c r="A93" s="31"/>
      <c r="G93" s="6">
        <f>IF(AND(Table2[[#This Row],[Target Service]]&lt;&gt;"CLA - Community Living Arrangement",Table2[[#This Row],[Target Service]]&lt;&gt;"CRS - Continuous Residential Supports",Table2[[#This Row],[Target Service]]&lt;&gt;"",Table2[[#This Row],[Current Service]]&lt;&gt;""),'Data Validation'!B$2,0)</f>
        <v>0</v>
      </c>
      <c r="H93" s="6">
        <f>IF(AND(Table2[[#This Row],[Target Service]]&lt;&gt;"CLA - Community Living Arrangement",Table2[[#This Row],[Target Service]]&lt;&gt;"CRS - Continuous Residential Supports",Table2[[#This Row],[Target Service]]&lt;&gt;""),$E93/'Data Validation'!$B$7*'Data Validation'!$B$5,0)</f>
        <v>0</v>
      </c>
      <c r="I93" s="37">
        <v>0</v>
      </c>
      <c r="J93" s="38">
        <f>IF(AND($D93&lt;&gt;"CLA - Community Living Arrangement",$D93&lt;&gt;"CRS - Continuous Residential Supports"),$C93/'Data Validation'!$B$6*$I93,0)</f>
        <v>0</v>
      </c>
      <c r="K93" s="141">
        <f>SUM(Table2[[#This Row],[Provider Transition Incentive]],Table2[[#This Row],[New Residential Placement Incentive]],Table2[[#This Row],[Residential 
STEP Incentive]])</f>
        <v>0</v>
      </c>
      <c r="L93" s="30">
        <f>Table2[[#This Row],[Current Annual Funding]]-Table2[[#This Row],[Target Annual Funding]]</f>
        <v>0</v>
      </c>
    </row>
    <row r="94" spans="1:12" x14ac:dyDescent="0.35">
      <c r="A94" s="31"/>
      <c r="G94" s="6">
        <f>IF(AND(Table2[[#This Row],[Target Service]]&lt;&gt;"CLA - Community Living Arrangement",Table2[[#This Row],[Target Service]]&lt;&gt;"CRS - Continuous Residential Supports",Table2[[#This Row],[Target Service]]&lt;&gt;"",Table2[[#This Row],[Current Service]]&lt;&gt;""),'Data Validation'!B$2,0)</f>
        <v>0</v>
      </c>
      <c r="H94" s="6">
        <f>IF(AND(Table2[[#This Row],[Target Service]]&lt;&gt;"CLA - Community Living Arrangement",Table2[[#This Row],[Target Service]]&lt;&gt;"CRS - Continuous Residential Supports",Table2[[#This Row],[Target Service]]&lt;&gt;""),$E94/'Data Validation'!$B$7*'Data Validation'!$B$5,0)</f>
        <v>0</v>
      </c>
      <c r="I94" s="37">
        <v>0</v>
      </c>
      <c r="J94" s="38">
        <f>IF(AND($D94&lt;&gt;"CLA - Community Living Arrangement",$D94&lt;&gt;"CRS - Continuous Residential Supports"),$C94/'Data Validation'!$B$6*$I94,0)</f>
        <v>0</v>
      </c>
      <c r="K94" s="141">
        <f>SUM(Table2[[#This Row],[Provider Transition Incentive]],Table2[[#This Row],[New Residential Placement Incentive]],Table2[[#This Row],[Residential 
STEP Incentive]])</f>
        <v>0</v>
      </c>
      <c r="L94" s="30">
        <f>Table2[[#This Row],[Current Annual Funding]]-Table2[[#This Row],[Target Annual Funding]]</f>
        <v>0</v>
      </c>
    </row>
    <row r="95" spans="1:12" x14ac:dyDescent="0.35">
      <c r="A95" s="31"/>
      <c r="G95" s="6">
        <f>IF(AND(Table2[[#This Row],[Target Service]]&lt;&gt;"CLA - Community Living Arrangement",Table2[[#This Row],[Target Service]]&lt;&gt;"CRS - Continuous Residential Supports",Table2[[#This Row],[Target Service]]&lt;&gt;"",Table2[[#This Row],[Current Service]]&lt;&gt;""),'Data Validation'!B$2,0)</f>
        <v>0</v>
      </c>
      <c r="H95" s="6">
        <f>IF(AND(Table2[[#This Row],[Target Service]]&lt;&gt;"CLA - Community Living Arrangement",Table2[[#This Row],[Target Service]]&lt;&gt;"CRS - Continuous Residential Supports",Table2[[#This Row],[Target Service]]&lt;&gt;""),$E95/'Data Validation'!$B$7*'Data Validation'!$B$5,0)</f>
        <v>0</v>
      </c>
      <c r="I95" s="37">
        <v>0</v>
      </c>
      <c r="J95" s="38">
        <f>IF(AND($D95&lt;&gt;"CLA - Community Living Arrangement",$D95&lt;&gt;"CRS - Continuous Residential Supports"),$C95/'Data Validation'!$B$6*$I95,0)</f>
        <v>0</v>
      </c>
      <c r="K95" s="141">
        <f>SUM(Table2[[#This Row],[Provider Transition Incentive]],Table2[[#This Row],[New Residential Placement Incentive]],Table2[[#This Row],[Residential 
STEP Incentive]])</f>
        <v>0</v>
      </c>
      <c r="L95" s="30">
        <f>Table2[[#This Row],[Current Annual Funding]]-Table2[[#This Row],[Target Annual Funding]]</f>
        <v>0</v>
      </c>
    </row>
    <row r="96" spans="1:12" x14ac:dyDescent="0.35">
      <c r="A96" s="31"/>
      <c r="G96" s="6">
        <f>IF(AND(Table2[[#This Row],[Target Service]]&lt;&gt;"CLA - Community Living Arrangement",Table2[[#This Row],[Target Service]]&lt;&gt;"CRS - Continuous Residential Supports",Table2[[#This Row],[Target Service]]&lt;&gt;"",Table2[[#This Row],[Current Service]]&lt;&gt;""),'Data Validation'!B$2,0)</f>
        <v>0</v>
      </c>
      <c r="H96" s="6">
        <f>IF(AND(Table2[[#This Row],[Target Service]]&lt;&gt;"CLA - Community Living Arrangement",Table2[[#This Row],[Target Service]]&lt;&gt;"CRS - Continuous Residential Supports",Table2[[#This Row],[Target Service]]&lt;&gt;""),$E96/'Data Validation'!$B$7*'Data Validation'!$B$5,0)</f>
        <v>0</v>
      </c>
      <c r="I96" s="37">
        <v>0</v>
      </c>
      <c r="J96" s="38">
        <f>IF(AND($D96&lt;&gt;"CLA - Community Living Arrangement",$D96&lt;&gt;"CRS - Continuous Residential Supports"),$C96/'Data Validation'!$B$6*$I96,0)</f>
        <v>0</v>
      </c>
      <c r="K96" s="141">
        <f>SUM(Table2[[#This Row],[Provider Transition Incentive]],Table2[[#This Row],[New Residential Placement Incentive]],Table2[[#This Row],[Residential 
STEP Incentive]])</f>
        <v>0</v>
      </c>
      <c r="L96" s="30">
        <f>Table2[[#This Row],[Current Annual Funding]]-Table2[[#This Row],[Target Annual Funding]]</f>
        <v>0</v>
      </c>
    </row>
    <row r="97" spans="1:12" x14ac:dyDescent="0.35">
      <c r="A97" s="31"/>
      <c r="G97" s="6">
        <f>IF(AND(Table2[[#This Row],[Target Service]]&lt;&gt;"CLA - Community Living Arrangement",Table2[[#This Row],[Target Service]]&lt;&gt;"CRS - Continuous Residential Supports",Table2[[#This Row],[Target Service]]&lt;&gt;"",Table2[[#This Row],[Current Service]]&lt;&gt;""),'Data Validation'!B$2,0)</f>
        <v>0</v>
      </c>
      <c r="H97" s="6">
        <f>IF(AND(Table2[[#This Row],[Target Service]]&lt;&gt;"CLA - Community Living Arrangement",Table2[[#This Row],[Target Service]]&lt;&gt;"CRS - Continuous Residential Supports",Table2[[#This Row],[Target Service]]&lt;&gt;""),$E97/'Data Validation'!$B$7*'Data Validation'!$B$5,0)</f>
        <v>0</v>
      </c>
      <c r="I97" s="37">
        <v>0</v>
      </c>
      <c r="J97" s="38">
        <f>IF(AND($D97&lt;&gt;"CLA - Community Living Arrangement",$D97&lt;&gt;"CRS - Continuous Residential Supports"),$C97/'Data Validation'!$B$6*$I97,0)</f>
        <v>0</v>
      </c>
      <c r="K97" s="141">
        <f>SUM(Table2[[#This Row],[Provider Transition Incentive]],Table2[[#This Row],[New Residential Placement Incentive]],Table2[[#This Row],[Residential 
STEP Incentive]])</f>
        <v>0</v>
      </c>
      <c r="L97" s="30">
        <f>Table2[[#This Row],[Current Annual Funding]]-Table2[[#This Row],[Target Annual Funding]]</f>
        <v>0</v>
      </c>
    </row>
    <row r="98" spans="1:12" x14ac:dyDescent="0.35">
      <c r="A98" s="31"/>
      <c r="G98" s="6">
        <f>IF(AND(Table2[[#This Row],[Target Service]]&lt;&gt;"CLA - Community Living Arrangement",Table2[[#This Row],[Target Service]]&lt;&gt;"CRS - Continuous Residential Supports",Table2[[#This Row],[Target Service]]&lt;&gt;"",Table2[[#This Row],[Current Service]]&lt;&gt;""),'Data Validation'!B$2,0)</f>
        <v>0</v>
      </c>
      <c r="H98" s="6">
        <f>IF(AND(Table2[[#This Row],[Target Service]]&lt;&gt;"CLA - Community Living Arrangement",Table2[[#This Row],[Target Service]]&lt;&gt;"CRS - Continuous Residential Supports",Table2[[#This Row],[Target Service]]&lt;&gt;""),$E98/'Data Validation'!$B$7*'Data Validation'!$B$5,0)</f>
        <v>0</v>
      </c>
      <c r="I98" s="37">
        <v>0</v>
      </c>
      <c r="J98" s="38">
        <f>IF(AND($D98&lt;&gt;"CLA - Community Living Arrangement",$D98&lt;&gt;"CRS - Continuous Residential Supports"),$C98/'Data Validation'!$B$6*$I98,0)</f>
        <v>0</v>
      </c>
      <c r="K98" s="141">
        <f>SUM(Table2[[#This Row],[Provider Transition Incentive]],Table2[[#This Row],[New Residential Placement Incentive]],Table2[[#This Row],[Residential 
STEP Incentive]])</f>
        <v>0</v>
      </c>
      <c r="L98" s="30">
        <f>Table2[[#This Row],[Current Annual Funding]]-Table2[[#This Row],[Target Annual Funding]]</f>
        <v>0</v>
      </c>
    </row>
    <row r="99" spans="1:12" x14ac:dyDescent="0.35">
      <c r="A99" s="31"/>
      <c r="G99" s="6">
        <f>IF(AND(Table2[[#This Row],[Target Service]]&lt;&gt;"CLA - Community Living Arrangement",Table2[[#This Row],[Target Service]]&lt;&gt;"CRS - Continuous Residential Supports",Table2[[#This Row],[Target Service]]&lt;&gt;"",Table2[[#This Row],[Current Service]]&lt;&gt;""),'Data Validation'!B$2,0)</f>
        <v>0</v>
      </c>
      <c r="H99" s="6">
        <f>IF(AND(Table2[[#This Row],[Target Service]]&lt;&gt;"CLA - Community Living Arrangement",Table2[[#This Row],[Target Service]]&lt;&gt;"CRS - Continuous Residential Supports",Table2[[#This Row],[Target Service]]&lt;&gt;""),$E99/'Data Validation'!$B$7*'Data Validation'!$B$5,0)</f>
        <v>0</v>
      </c>
      <c r="I99" s="37">
        <v>0</v>
      </c>
      <c r="J99" s="38">
        <f>IF(AND($D99&lt;&gt;"CLA - Community Living Arrangement",$D99&lt;&gt;"CRS - Continuous Residential Supports"),$C99/'Data Validation'!$B$6*$I99,0)</f>
        <v>0</v>
      </c>
      <c r="K99" s="141">
        <f>SUM(Table2[[#This Row],[Provider Transition Incentive]],Table2[[#This Row],[New Residential Placement Incentive]],Table2[[#This Row],[Residential 
STEP Incentive]])</f>
        <v>0</v>
      </c>
      <c r="L99" s="30">
        <f>Table2[[#This Row],[Current Annual Funding]]-Table2[[#This Row],[Target Annual Funding]]</f>
        <v>0</v>
      </c>
    </row>
    <row r="100" spans="1:12" ht="15" thickBot="1" x14ac:dyDescent="0.4">
      <c r="A100" s="32"/>
      <c r="B100" s="33"/>
      <c r="C100" s="34"/>
      <c r="D100" s="33"/>
      <c r="E100" s="34"/>
      <c r="F100" s="33"/>
      <c r="G100" s="35">
        <f>IF(AND(Table2[[#This Row],[Target Service]]&lt;&gt;"CLA - Community Living Arrangement",Table2[[#This Row],[Target Service]]&lt;&gt;"CRS - Continuous Residential Supports",Table2[[#This Row],[Target Service]]&lt;&gt;"",Table2[[#This Row],[Current Service]]&lt;&gt;""),'Data Validation'!B$2,0)</f>
        <v>0</v>
      </c>
      <c r="H100" s="35">
        <f>IF(AND(Table2[[#This Row],[Target Service]]&lt;&gt;"CLA - Community Living Arrangement",Table2[[#This Row],[Target Service]]&lt;&gt;"CRS - Continuous Residential Supports",Table2[[#This Row],[Target Service]]&lt;&gt;""),$E100/'Data Validation'!$B$7*'Data Validation'!$B$5,0)</f>
        <v>0</v>
      </c>
      <c r="I100" s="39">
        <v>0</v>
      </c>
      <c r="J100" s="38">
        <f>IF(AND($D100&lt;&gt;"CLA - Community Living Arrangement",$D100&lt;&gt;"CRS - Continuous Residential Supports"),$C100/'Data Validation'!$B$6*$I100,0)</f>
        <v>0</v>
      </c>
      <c r="K100" s="141">
        <f>SUM(Table2[[#This Row],[Provider Transition Incentive]],Table2[[#This Row],[New Residential Placement Incentive]],Table2[[#This Row],[Residential 
STEP Incentive]])</f>
        <v>0</v>
      </c>
      <c r="L100" s="30">
        <f>Table2[[#This Row],[Current Annual Funding]]-Table2[[#This Row],[Target Annual Funding]]</f>
        <v>0</v>
      </c>
    </row>
  </sheetData>
  <mergeCells count="2">
    <mergeCell ref="I1:J1"/>
    <mergeCell ref="K1:L1"/>
  </mergeCells>
  <dataValidations count="11">
    <dataValidation type="whole" allowBlank="1" showInputMessage="1" showErrorMessage="1" promptTitle="Enter number between 1 and 6." sqref="I3:I100" xr:uid="{B243399D-CBAD-4EE2-A2EB-656785F9A4C4}">
      <formula1>0</formula1>
      <formula2>6</formula2>
    </dataValidation>
    <dataValidation allowBlank="1" showInputMessage="1" showErrorMessage="1" prompt="The service or support that an individual is transitioning out of." sqref="B2" xr:uid="{5C606574-C5EA-4C82-8D27-F437B641468C}"/>
    <dataValidation allowBlank="1" showInputMessage="1" showErrorMessage="1" prompt="A one-time incentive payment of $33,500 for each individual who moves out of a CLA or CRS setting and into an alternative community-based setting for at least 60 days." sqref="G2" xr:uid="{B3A279DF-3DAB-4727-B8A5-C56865DC34BA}"/>
    <dataValidation allowBlank="1" showInputMessage="1" showErrorMessage="1" prompt="The service or support that an individual is transitioning to." sqref="D2" xr:uid="{E4270B32-90F4-4FB0-8396-06A197577788}"/>
    <dataValidation allowBlank="1" showInputMessage="1" showErrorMessage="1" prompt="Based on the setting the individual is transitioning from. Only include the authorizations the individual was receiving for congregate, residential supports. Do not include authorizations provided in non-congregate settings." sqref="C2" xr:uid="{1C7A9430-DBE8-4E1B-AB64-10EE94E8BC33}"/>
    <dataValidation allowBlank="1" showInputMessage="1" showErrorMessage="1" prompt="The anticipated annualized authorization amount for the new, non-congregate supports once the transition is completed. If there are multiple residential authorizations, please include all that are applicable." sqref="E2" xr:uid="{B38B74D3-F1B2-4BAF-B845-808E5C4CD418}"/>
    <dataValidation allowBlank="1" showInputMessage="1" showErrorMessage="1" prompt="The anticipated use for the vacancy created by the individual transitioning. " sqref="F2" xr:uid="{CD1F9ADF-04AF-4B61-83BD-8A0ADCD6A7DE}"/>
    <dataValidation allowBlank="1" showInputMessage="1" showErrorMessage="1" prompt="A double-rate incentive payment based on the target setting of the transition." sqref="H2" xr:uid="{31F4146F-3E59-410A-A3C7-4D7ADC01FBDE}"/>
    <dataValidation allowBlank="1" showInputMessage="1" showErrorMessage="1" prompt="The number of months that the Provider Transition Incentive will be needed while the vacancy is open. _x000a_" sqref="I2" xr:uid="{BBFBD208-B63B-4155-BAA3-319481EA3243}"/>
    <dataValidation allowBlank="1" showInputMessage="1" showErrorMessage="1" prompt="A temporary enhanced rate above the service rate to reimburse the provider to maintain supports in the congregate residential setting for up to four months." sqref="J2:K2" xr:uid="{296F7879-DCC4-43F2-97CF-3E8FB8BA2C3D}"/>
    <dataValidation allowBlank="1" showInputMessage="1" showErrorMessage="1" prompt="For reviewer use only." sqref="L2" xr:uid="{F9CA6BF0-0A33-482C-BBC1-151AAF7408BC}"/>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6DD8B006-C643-413B-BE3D-6D611B7812FC}">
          <x14:formula1>
            <xm:f>dropDowns!$A$33:$A$36</xm:f>
          </x14:formula1>
          <xm:sqref>F3:F100</xm:sqref>
        </x14:dataValidation>
        <x14:dataValidation type="list" allowBlank="1" showInputMessage="1" showErrorMessage="1" xr:uid="{F922B094-6EBF-41AA-BB7D-1438B630CA2A}">
          <x14:formula1>
            <xm:f>dropDowns!$A$2:$A$3</xm:f>
          </x14:formula1>
          <xm:sqref>B3:B1048576</xm:sqref>
        </x14:dataValidation>
        <x14:dataValidation type="list" allowBlank="1" showInputMessage="1" showErrorMessage="1" xr:uid="{B1DCC51A-18C7-44F3-8787-70304426DAFF}">
          <x14:formula1>
            <xm:f>dropDowns!$A$7:$A$10</xm:f>
          </x14:formula1>
          <xm:sqref>D3:D1048576</xm:sqref>
        </x14:dataValidation>
        <x14:dataValidation type="list" allowBlank="1" showInputMessage="1" showErrorMessage="1" xr:uid="{77C4DFD0-1369-46DD-AC6E-8D994EA7E058}">
          <x14:formula1>
            <xm:f>dropDowns!$A$28:$A$30</xm:f>
          </x14:formula1>
          <xm:sqref>F1 F101:F1048576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6727-1692-4848-8762-AB6E6914DDC9}">
  <sheetPr>
    <tabColor rgb="FF009DEA"/>
  </sheetPr>
  <dimension ref="A1:A21"/>
  <sheetViews>
    <sheetView showGridLines="0" zoomScaleNormal="100" zoomScalePageLayoutView="85" workbookViewId="0">
      <selection activeCell="A7" sqref="A7"/>
    </sheetView>
  </sheetViews>
  <sheetFormatPr defaultRowHeight="14.5" x14ac:dyDescent="0.35"/>
  <cols>
    <col min="1" max="1" width="167.7265625" customWidth="1"/>
  </cols>
  <sheetData>
    <row r="1" spans="1:1" x14ac:dyDescent="0.35">
      <c r="A1" s="193" t="s">
        <v>128</v>
      </c>
    </row>
    <row r="2" spans="1:1" ht="11.5" customHeight="1" thickBot="1" x14ac:dyDescent="0.4">
      <c r="A2" s="193"/>
    </row>
    <row r="3" spans="1:1" ht="2.5" hidden="1" customHeight="1" x14ac:dyDescent="0.35">
      <c r="A3" s="194"/>
    </row>
    <row r="4" spans="1:1" ht="29" x14ac:dyDescent="0.35">
      <c r="A4" s="59" t="s">
        <v>129</v>
      </c>
    </row>
    <row r="5" spans="1:1" x14ac:dyDescent="0.35">
      <c r="A5" s="60"/>
    </row>
    <row r="6" spans="1:1" x14ac:dyDescent="0.35">
      <c r="A6" s="61" t="s">
        <v>131</v>
      </c>
    </row>
    <row r="7" spans="1:1" x14ac:dyDescent="0.35">
      <c r="A7" s="61" t="s">
        <v>132</v>
      </c>
    </row>
    <row r="8" spans="1:1" ht="43.5" x14ac:dyDescent="0.35">
      <c r="A8" s="62" t="s">
        <v>159</v>
      </c>
    </row>
    <row r="9" spans="1:1" ht="29" x14ac:dyDescent="0.35">
      <c r="A9" s="62" t="s">
        <v>149</v>
      </c>
    </row>
    <row r="10" spans="1:1" x14ac:dyDescent="0.35">
      <c r="A10" s="61" t="s">
        <v>133</v>
      </c>
    </row>
    <row r="11" spans="1:1" x14ac:dyDescent="0.35">
      <c r="A11" s="60"/>
    </row>
    <row r="12" spans="1:1" x14ac:dyDescent="0.35">
      <c r="A12" s="70" t="s">
        <v>162</v>
      </c>
    </row>
    <row r="13" spans="1:1" x14ac:dyDescent="0.35">
      <c r="A13" s="60"/>
    </row>
    <row r="14" spans="1:1" x14ac:dyDescent="0.35">
      <c r="A14" s="63" t="s">
        <v>130</v>
      </c>
    </row>
    <row r="15" spans="1:1" x14ac:dyDescent="0.35">
      <c r="A15" s="60"/>
    </row>
    <row r="16" spans="1:1" ht="29" x14ac:dyDescent="0.35">
      <c r="A16" s="62" t="s">
        <v>606</v>
      </c>
    </row>
    <row r="17" spans="1:1" ht="43.5" x14ac:dyDescent="0.35">
      <c r="A17" s="62" t="s">
        <v>147</v>
      </c>
    </row>
    <row r="18" spans="1:1" ht="15" x14ac:dyDescent="0.35">
      <c r="A18" s="65" t="s">
        <v>144</v>
      </c>
    </row>
    <row r="19" spans="1:1" ht="30" x14ac:dyDescent="0.35">
      <c r="A19" s="66" t="s">
        <v>143</v>
      </c>
    </row>
    <row r="20" spans="1:1" x14ac:dyDescent="0.35">
      <c r="A20" s="60"/>
    </row>
    <row r="21" spans="1:1" ht="73.5" thickBot="1" x14ac:dyDescent="0.4">
      <c r="A21" s="64" t="s">
        <v>161</v>
      </c>
    </row>
  </sheetData>
  <mergeCells count="1">
    <mergeCell ref="A1:A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BEFBC-1ACC-4E7E-840E-1F0020300CB1}">
  <sheetPr>
    <tabColor rgb="FF009DEA"/>
  </sheetPr>
  <dimension ref="A1:A26"/>
  <sheetViews>
    <sheetView showGridLines="0" zoomScaleNormal="100" workbookViewId="0">
      <selection activeCell="A22" sqref="A22"/>
    </sheetView>
  </sheetViews>
  <sheetFormatPr defaultRowHeight="14.5" x14ac:dyDescent="0.35"/>
  <cols>
    <col min="1" max="1" width="167.7265625" style="184" customWidth="1"/>
    <col min="2" max="16384" width="8.7265625" style="184"/>
  </cols>
  <sheetData>
    <row r="1" spans="1:1" x14ac:dyDescent="0.35">
      <c r="A1" s="193" t="s">
        <v>134</v>
      </c>
    </row>
    <row r="2" spans="1:1" ht="11.5" customHeight="1" thickBot="1" x14ac:dyDescent="0.4">
      <c r="A2" s="193"/>
    </row>
    <row r="3" spans="1:1" ht="2.5" hidden="1" customHeight="1" x14ac:dyDescent="0.35">
      <c r="A3" s="194"/>
    </row>
    <row r="4" spans="1:1" ht="29" x14ac:dyDescent="0.35">
      <c r="A4" s="185" t="s">
        <v>624</v>
      </c>
    </row>
    <row r="5" spans="1:1" x14ac:dyDescent="0.35">
      <c r="A5" s="186"/>
    </row>
    <row r="6" spans="1:1" x14ac:dyDescent="0.35">
      <c r="A6" s="187" t="s">
        <v>625</v>
      </c>
    </row>
    <row r="7" spans="1:1" ht="29" x14ac:dyDescent="0.35">
      <c r="A7" s="188" t="s">
        <v>640</v>
      </c>
    </row>
    <row r="8" spans="1:1" ht="43.5" x14ac:dyDescent="0.35">
      <c r="A8" s="188" t="s">
        <v>626</v>
      </c>
    </row>
    <row r="9" spans="1:1" ht="43.5" x14ac:dyDescent="0.35">
      <c r="A9" s="188" t="s">
        <v>627</v>
      </c>
    </row>
    <row r="10" spans="1:1" x14ac:dyDescent="0.35">
      <c r="A10" s="188" t="s">
        <v>628</v>
      </c>
    </row>
    <row r="11" spans="1:1" ht="29" x14ac:dyDescent="0.35">
      <c r="A11" s="188" t="s">
        <v>636</v>
      </c>
    </row>
    <row r="12" spans="1:1" ht="29" x14ac:dyDescent="0.35">
      <c r="A12" s="188" t="s">
        <v>637</v>
      </c>
    </row>
    <row r="13" spans="1:1" x14ac:dyDescent="0.35">
      <c r="A13" s="186"/>
    </row>
    <row r="14" spans="1:1" x14ac:dyDescent="0.35">
      <c r="A14" s="189" t="s">
        <v>629</v>
      </c>
    </row>
    <row r="15" spans="1:1" x14ac:dyDescent="0.35">
      <c r="A15" s="186"/>
    </row>
    <row r="16" spans="1:1" x14ac:dyDescent="0.35">
      <c r="A16" s="190" t="s">
        <v>135</v>
      </c>
    </row>
    <row r="17" spans="1:1" x14ac:dyDescent="0.35">
      <c r="A17" s="186"/>
    </row>
    <row r="18" spans="1:1" ht="29" x14ac:dyDescent="0.35">
      <c r="A18" s="191" t="s">
        <v>638</v>
      </c>
    </row>
    <row r="19" spans="1:1" ht="58" x14ac:dyDescent="0.35">
      <c r="A19" s="188" t="s">
        <v>630</v>
      </c>
    </row>
    <row r="20" spans="1:1" x14ac:dyDescent="0.35">
      <c r="A20" s="173" t="s">
        <v>631</v>
      </c>
    </row>
    <row r="21" spans="1:1" x14ac:dyDescent="0.35">
      <c r="A21" s="173" t="s">
        <v>632</v>
      </c>
    </row>
    <row r="22" spans="1:1" ht="43.5" x14ac:dyDescent="0.35">
      <c r="A22" s="188" t="s">
        <v>641</v>
      </c>
    </row>
    <row r="23" spans="1:1" x14ac:dyDescent="0.35">
      <c r="A23" s="173" t="s">
        <v>633</v>
      </c>
    </row>
    <row r="24" spans="1:1" x14ac:dyDescent="0.35">
      <c r="A24" s="173" t="s">
        <v>634</v>
      </c>
    </row>
    <row r="25" spans="1:1" ht="43.5" x14ac:dyDescent="0.35">
      <c r="A25" s="174" t="s">
        <v>639</v>
      </c>
    </row>
    <row r="26" spans="1:1" ht="29.5" thickBot="1" x14ac:dyDescent="0.4">
      <c r="A26" s="192" t="s">
        <v>635</v>
      </c>
    </row>
  </sheetData>
  <mergeCells count="1">
    <mergeCell ref="A1:A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3088-739E-4193-8C0D-0F62C13F4E03}">
  <sheetPr>
    <tabColor rgb="FFED8C01"/>
  </sheetPr>
  <dimension ref="A1:U100"/>
  <sheetViews>
    <sheetView zoomScale="90" zoomScaleNormal="90" workbookViewId="0">
      <pane xSplit="1" ySplit="2" topLeftCell="B3" activePane="bottomRight" state="frozen"/>
      <selection pane="topRight" activeCell="B1" sqref="B1"/>
      <selection pane="bottomLeft" activeCell="A3" sqref="A3"/>
      <selection pane="bottomRight" activeCell="H3" sqref="H3"/>
    </sheetView>
  </sheetViews>
  <sheetFormatPr defaultRowHeight="14.5" x14ac:dyDescent="0.35"/>
  <cols>
    <col min="1" max="1" width="14.453125" customWidth="1"/>
    <col min="2" max="2" width="31.453125" customWidth="1"/>
    <col min="3" max="3" width="19.1796875" style="5" bestFit="1" customWidth="1"/>
    <col min="4" max="4" width="37.26953125" bestFit="1" customWidth="1"/>
    <col min="5" max="5" width="18" bestFit="1" customWidth="1"/>
    <col min="6" max="6" width="19.54296875" bestFit="1" customWidth="1"/>
    <col min="7" max="7" width="19.54296875" style="178" customWidth="1"/>
    <col min="8" max="8" width="11.26953125" customWidth="1"/>
    <col min="9" max="9" width="17.7265625" customWidth="1"/>
    <col min="10" max="10" width="12.54296875" style="20" customWidth="1"/>
    <col min="11" max="11" width="9.26953125" style="20" customWidth="1"/>
    <col min="12" max="12" width="21.81640625" style="5" customWidth="1"/>
    <col min="13" max="13" width="11.453125" customWidth="1"/>
    <col min="14" max="15" width="18.453125" customWidth="1"/>
    <col min="16" max="18" width="12.453125" customWidth="1"/>
  </cols>
  <sheetData>
    <row r="1" spans="1:21" ht="57" customHeight="1" thickBot="1" x14ac:dyDescent="0.4">
      <c r="A1" s="21"/>
      <c r="B1" s="22"/>
      <c r="C1" s="23"/>
      <c r="D1" s="22"/>
      <c r="E1" s="22"/>
      <c r="F1" s="22"/>
      <c r="G1" s="176"/>
      <c r="H1" s="218" t="s">
        <v>34</v>
      </c>
      <c r="I1" s="219"/>
      <c r="J1" s="220" t="s">
        <v>644</v>
      </c>
      <c r="K1" s="221"/>
      <c r="L1" s="221"/>
      <c r="M1" s="222"/>
      <c r="N1" s="220" t="s">
        <v>145</v>
      </c>
      <c r="O1" s="221"/>
      <c r="P1" s="222"/>
      <c r="Q1" s="220" t="s">
        <v>156</v>
      </c>
      <c r="R1" s="222"/>
    </row>
    <row r="2" spans="1:21" s="2" customFormat="1" ht="45" customHeight="1" thickBot="1" x14ac:dyDescent="0.4">
      <c r="A2" s="3" t="s">
        <v>28</v>
      </c>
      <c r="B2" s="3" t="s">
        <v>29</v>
      </c>
      <c r="C2" s="4" t="s">
        <v>30</v>
      </c>
      <c r="D2" s="3" t="s">
        <v>31</v>
      </c>
      <c r="E2" s="3" t="s">
        <v>32</v>
      </c>
      <c r="F2" s="3" t="s">
        <v>139</v>
      </c>
      <c r="G2" s="179" t="s">
        <v>607</v>
      </c>
      <c r="H2" s="27" t="s">
        <v>33</v>
      </c>
      <c r="I2" s="28" t="s">
        <v>34</v>
      </c>
      <c r="J2" s="53" t="s">
        <v>163</v>
      </c>
      <c r="K2" s="55" t="s">
        <v>642</v>
      </c>
      <c r="L2" s="54" t="s">
        <v>123</v>
      </c>
      <c r="M2" s="28" t="s">
        <v>643</v>
      </c>
      <c r="N2" s="53" t="s">
        <v>164</v>
      </c>
      <c r="O2" s="175" t="s">
        <v>165</v>
      </c>
      <c r="P2" s="28" t="s">
        <v>124</v>
      </c>
      <c r="Q2" s="3" t="s">
        <v>154</v>
      </c>
      <c r="R2" s="3" t="s">
        <v>155</v>
      </c>
      <c r="S2" s="1"/>
      <c r="T2" s="1"/>
      <c r="U2" s="1"/>
    </row>
    <row r="3" spans="1:21" x14ac:dyDescent="0.35">
      <c r="A3" s="7"/>
      <c r="C3" s="6"/>
      <c r="E3" s="140"/>
      <c r="G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 s="6">
        <f>IF(Table3[[#This Row],[Day STEP Incentive]]&lt;&gt;0,Table3[[#This Row],[Current Annual Funding]]/'Data Validation'!$B$6*Table3[[#This Row],[Months Needed (Max 4)]],0)</f>
        <v>0</v>
      </c>
      <c r="J3" s="57"/>
      <c r="K3" s="57"/>
      <c r="M3" s="6">
        <f>Table3[[#This Row],[Hours Per Week
(30 Max)]]*Table3[[#This Row],[NEFP Weeks (26 Max)]]*Table3[[#This Row],[Rate For Target Day Setting]]</f>
        <v>0</v>
      </c>
      <c r="N3" s="56"/>
      <c r="O3" s="56"/>
      <c r="P3" s="6">
        <f>IF(OR(Table3[[#This Row],[Target Service]]="Customized Employment",Table3[[#This Row],[Target Service]]="SEI - Individual Supported Employment"),Table3[[#This Row],[Hours Per Week
(25 Max)]]*Table3[[#This Row],[NIEP Weeks
(26 Max)]]*'Data Validation'!$B$4,0)</f>
        <v>0</v>
      </c>
      <c r="Q3" s="6">
        <f>SUM(Table3[[#This Row],[NIEP Incentive]],Table3[[#This Row],[NEFP Incentive]],Table3[[#This Row],[Provider Transition Incentive]],Table3[[#This Row],[Day STEP Incentive]])</f>
        <v>0</v>
      </c>
      <c r="R3" s="6">
        <f>Table3[[#This Row],[Current Annual Funding]]-Table3[[#This Row],[Target Annual Funding]]</f>
        <v>0</v>
      </c>
      <c r="S3" s="6"/>
    </row>
    <row r="4" spans="1:21" x14ac:dyDescent="0.35">
      <c r="A4" s="7"/>
      <c r="C4" s="6"/>
      <c r="E4" s="140"/>
      <c r="G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 s="6">
        <f>IF(Table3[[#This Row],[Day STEP Incentive]]&lt;&gt;0,Table3[[#This Row],[Current Annual Funding]]/'Data Validation'!$B$6*Table3[[#This Row],[Months Needed (Max 4)]],0)</f>
        <v>0</v>
      </c>
      <c r="J4" s="57"/>
      <c r="K4" s="57"/>
      <c r="M4" s="6">
        <f>Table3[[#This Row],[Hours Per Week
(30 Max)]]*Table3[[#This Row],[NEFP Weeks (26 Max)]]*Table3[[#This Row],[Rate For Target Day Setting]]</f>
        <v>0</v>
      </c>
      <c r="N4" s="56"/>
      <c r="O4" s="56"/>
      <c r="P4" s="6">
        <f>IF(OR(Table3[[#This Row],[Target Service]]="Customized Employment",Table3[[#This Row],[Target Service]]="SEI - Individual Supported Employment"),Table3[[#This Row],[Hours Per Week
(25 Max)]]*Table3[[#This Row],[NIEP Weeks
(26 Max)]]*'Data Validation'!$B$4,0)</f>
        <v>0</v>
      </c>
      <c r="Q4" s="6">
        <f>SUM(Table3[[#This Row],[NIEP Incentive]],Table3[[#This Row],[NEFP Incentive]],Table3[[#This Row],[Provider Transition Incentive]],Table3[[#This Row],[Day STEP Incentive]])</f>
        <v>0</v>
      </c>
      <c r="R4" s="6">
        <f>Table3[[#This Row],[Current Annual Funding]]-Table3[[#This Row],[Target Annual Funding]]</f>
        <v>0</v>
      </c>
    </row>
    <row r="5" spans="1:21" x14ac:dyDescent="0.35">
      <c r="C5" s="6"/>
      <c r="E5" s="140"/>
      <c r="G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 s="6">
        <f>IF(Table3[[#This Row],[Day STEP Incentive]]&lt;&gt;0,Table3[[#This Row],[Current Annual Funding]]/'Data Validation'!$B$6*Table3[[#This Row],[Months Needed (Max 4)]],0)</f>
        <v>0</v>
      </c>
      <c r="J5" s="57"/>
      <c r="K5" s="57"/>
      <c r="M5" s="6">
        <f>Table3[[#This Row],[Hours Per Week
(30 Max)]]*Table3[[#This Row],[NEFP Weeks (26 Max)]]*Table3[[#This Row],[Rate For Target Day Setting]]</f>
        <v>0</v>
      </c>
      <c r="N5" s="56"/>
      <c r="O5" s="56"/>
      <c r="P5" s="6">
        <f>IF(OR(Table3[[#This Row],[Target Service]]="Customized Employment",Table3[[#This Row],[Target Service]]="SEI - Individual Supported Employment"),Table3[[#This Row],[Hours Per Week
(25 Max)]]*Table3[[#This Row],[NIEP Weeks
(26 Max)]]*'Data Validation'!$B$4,0)</f>
        <v>0</v>
      </c>
      <c r="Q5" s="6">
        <f>SUM(Table3[[#This Row],[NIEP Incentive]],Table3[[#This Row],[NEFP Incentive]],Table3[[#This Row],[Provider Transition Incentive]],Table3[[#This Row],[Day STEP Incentive]])</f>
        <v>0</v>
      </c>
      <c r="R5" s="6">
        <f>Table3[[#This Row],[Current Annual Funding]]-Table3[[#This Row],[Target Annual Funding]]</f>
        <v>0</v>
      </c>
    </row>
    <row r="6" spans="1:21" x14ac:dyDescent="0.35">
      <c r="C6" s="6"/>
      <c r="E6" s="140"/>
      <c r="G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 s="6">
        <f>IF(Table3[[#This Row],[Day STEP Incentive]]&lt;&gt;0,Table3[[#This Row],[Current Annual Funding]]/'Data Validation'!$B$6*Table3[[#This Row],[Months Needed (Max 4)]],0)</f>
        <v>0</v>
      </c>
      <c r="J6" s="57"/>
      <c r="K6" s="57"/>
      <c r="M6" s="6">
        <f>Table3[[#This Row],[Hours Per Week
(30 Max)]]*Table3[[#This Row],[NEFP Weeks (26 Max)]]*Table3[[#This Row],[Rate For Target Day Setting]]</f>
        <v>0</v>
      </c>
      <c r="N6" s="56"/>
      <c r="O6" s="56"/>
      <c r="P6" s="6">
        <f>IF(OR(Table3[[#This Row],[Target Service]]="Customized Employment",Table3[[#This Row],[Target Service]]="SEI - Individual Supported Employment"),Table3[[#This Row],[Hours Per Week
(25 Max)]]*Table3[[#This Row],[NIEP Weeks
(26 Max)]]*'Data Validation'!$B$4,0)</f>
        <v>0</v>
      </c>
      <c r="Q6" s="6">
        <f>SUM(Table3[[#This Row],[NIEP Incentive]],Table3[[#This Row],[NEFP Incentive]],Table3[[#This Row],[Provider Transition Incentive]],Table3[[#This Row],[Day STEP Incentive]])</f>
        <v>0</v>
      </c>
      <c r="R6" s="6">
        <f>Table3[[#This Row],[Current Annual Funding]]-Table3[[#This Row],[Target Annual Funding]]</f>
        <v>0</v>
      </c>
    </row>
    <row r="7" spans="1:21" x14ac:dyDescent="0.35">
      <c r="C7" s="6"/>
      <c r="E7" s="140"/>
      <c r="G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 s="6">
        <f>IF(Table3[[#This Row],[Day STEP Incentive]]&lt;&gt;0,Table3[[#This Row],[Current Annual Funding]]/'Data Validation'!$B$6*Table3[[#This Row],[Months Needed (Max 4)]],0)</f>
        <v>0</v>
      </c>
      <c r="J7" s="57"/>
      <c r="K7" s="57"/>
      <c r="M7" s="6">
        <f>Table3[[#This Row],[Hours Per Week
(30 Max)]]*Table3[[#This Row],[NEFP Weeks (26 Max)]]*Table3[[#This Row],[Rate For Target Day Setting]]</f>
        <v>0</v>
      </c>
      <c r="N7" s="56"/>
      <c r="O7" s="56"/>
      <c r="P7" s="6">
        <f>IF(OR(Table3[[#This Row],[Target Service]]="Customized Employment",Table3[[#This Row],[Target Service]]="SEI - Individual Supported Employment"),Table3[[#This Row],[Hours Per Week
(25 Max)]]*Table3[[#This Row],[NIEP Weeks
(26 Max)]]*'Data Validation'!$B$4,0)</f>
        <v>0</v>
      </c>
      <c r="Q7" s="6">
        <f>SUM(Table3[[#This Row],[NIEP Incentive]],Table3[[#This Row],[NEFP Incentive]],Table3[[#This Row],[Provider Transition Incentive]],Table3[[#This Row],[Day STEP Incentive]])</f>
        <v>0</v>
      </c>
      <c r="R7" s="6">
        <f>Table3[[#This Row],[Current Annual Funding]]-Table3[[#This Row],[Target Annual Funding]]</f>
        <v>0</v>
      </c>
    </row>
    <row r="8" spans="1:21" x14ac:dyDescent="0.35">
      <c r="C8" s="6"/>
      <c r="E8" s="140"/>
      <c r="G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 s="6">
        <f>IF(Table3[[#This Row],[Day STEP Incentive]]&lt;&gt;0,Table3[[#This Row],[Current Annual Funding]]/'Data Validation'!$B$6*Table3[[#This Row],[Months Needed (Max 4)]],0)</f>
        <v>0</v>
      </c>
      <c r="J8" s="57"/>
      <c r="K8" s="57"/>
      <c r="M8" s="6">
        <f>Table3[[#This Row],[Hours Per Week
(30 Max)]]*Table3[[#This Row],[NEFP Weeks (26 Max)]]*Table3[[#This Row],[Rate For Target Day Setting]]</f>
        <v>0</v>
      </c>
      <c r="N8" s="56"/>
      <c r="O8" s="56"/>
      <c r="P8" s="6">
        <f>IF(OR(Table3[[#This Row],[Target Service]]="Customized Employment",Table3[[#This Row],[Target Service]]="SEI - Individual Supported Employment"),Table3[[#This Row],[Hours Per Week
(25 Max)]]*Table3[[#This Row],[NIEP Weeks
(26 Max)]]*'Data Validation'!$B$4,0)</f>
        <v>0</v>
      </c>
      <c r="Q8" s="6">
        <f>SUM(Table3[[#This Row],[NIEP Incentive]],Table3[[#This Row],[NEFP Incentive]],Table3[[#This Row],[Provider Transition Incentive]],Table3[[#This Row],[Day STEP Incentive]])</f>
        <v>0</v>
      </c>
      <c r="R8" s="6">
        <f>Table3[[#This Row],[Current Annual Funding]]-Table3[[#This Row],[Target Annual Funding]]</f>
        <v>0</v>
      </c>
    </row>
    <row r="9" spans="1:21" x14ac:dyDescent="0.35">
      <c r="C9" s="6"/>
      <c r="E9" s="140"/>
      <c r="G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 s="6">
        <f>IF(Table3[[#This Row],[Day STEP Incentive]]&lt;&gt;0,Table3[[#This Row],[Current Annual Funding]]/'Data Validation'!$B$6*Table3[[#This Row],[Months Needed (Max 4)]],0)</f>
        <v>0</v>
      </c>
      <c r="J9" s="57"/>
      <c r="K9" s="57"/>
      <c r="M9" s="6">
        <f>Table3[[#This Row],[Hours Per Week
(30 Max)]]*Table3[[#This Row],[NEFP Weeks (26 Max)]]*Table3[[#This Row],[Rate For Target Day Setting]]</f>
        <v>0</v>
      </c>
      <c r="N9" s="56"/>
      <c r="O9" s="56"/>
      <c r="P9" s="6">
        <f>IF(OR(Table3[[#This Row],[Target Service]]="Customized Employment",Table3[[#This Row],[Target Service]]="SEI - Individual Supported Employment"),Table3[[#This Row],[Hours Per Week
(25 Max)]]*Table3[[#This Row],[NIEP Weeks
(26 Max)]]*'Data Validation'!$B$4,0)</f>
        <v>0</v>
      </c>
      <c r="Q9" s="6">
        <f>SUM(Table3[[#This Row],[NIEP Incentive]],Table3[[#This Row],[NEFP Incentive]],Table3[[#This Row],[Provider Transition Incentive]],Table3[[#This Row],[Day STEP Incentive]])</f>
        <v>0</v>
      </c>
      <c r="R9" s="6">
        <f>Table3[[#This Row],[Current Annual Funding]]-Table3[[#This Row],[Target Annual Funding]]</f>
        <v>0</v>
      </c>
    </row>
    <row r="10" spans="1:21" x14ac:dyDescent="0.35">
      <c r="C10" s="6"/>
      <c r="E10" s="140"/>
      <c r="G1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0" s="6">
        <f>IF(Table3[[#This Row],[Day STEP Incentive]]&lt;&gt;0,Table3[[#This Row],[Current Annual Funding]]/'Data Validation'!$B$6*Table3[[#This Row],[Months Needed (Max 4)]],0)</f>
        <v>0</v>
      </c>
      <c r="J10" s="57"/>
      <c r="K10" s="57"/>
      <c r="M10" s="6">
        <f>Table3[[#This Row],[Hours Per Week
(30 Max)]]*Table3[[#This Row],[NEFP Weeks (26 Max)]]*Table3[[#This Row],[Rate For Target Day Setting]]</f>
        <v>0</v>
      </c>
      <c r="N10" s="56"/>
      <c r="O10" s="56"/>
      <c r="P10" s="6">
        <f>IF(OR(Table3[[#This Row],[Target Service]]="Customized Employment",Table3[[#This Row],[Target Service]]="SEI - Individual Supported Employment"),Table3[[#This Row],[Hours Per Week
(25 Max)]]*Table3[[#This Row],[NIEP Weeks
(26 Max)]]*'Data Validation'!$B$4,0)</f>
        <v>0</v>
      </c>
      <c r="Q10" s="6">
        <f>SUM(Table3[[#This Row],[NIEP Incentive]],Table3[[#This Row],[NEFP Incentive]],Table3[[#This Row],[Provider Transition Incentive]],Table3[[#This Row],[Day STEP Incentive]])</f>
        <v>0</v>
      </c>
      <c r="R10" s="6">
        <f>Table3[[#This Row],[Current Annual Funding]]-Table3[[#This Row],[Target Annual Funding]]</f>
        <v>0</v>
      </c>
    </row>
    <row r="11" spans="1:21" x14ac:dyDescent="0.35">
      <c r="C11" s="6"/>
      <c r="E11" s="140"/>
      <c r="G11"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1" s="6">
        <f>IF(Table3[[#This Row],[Day STEP Incentive]]&lt;&gt;0,Table3[[#This Row],[Current Annual Funding]]/'Data Validation'!$B$6*Table3[[#This Row],[Months Needed (Max 4)]],0)</f>
        <v>0</v>
      </c>
      <c r="J11" s="57"/>
      <c r="K11" s="57"/>
      <c r="M11" s="6">
        <f>Table3[[#This Row],[Hours Per Week
(30 Max)]]*Table3[[#This Row],[NEFP Weeks (26 Max)]]*Table3[[#This Row],[Rate For Target Day Setting]]</f>
        <v>0</v>
      </c>
      <c r="N11" s="56"/>
      <c r="O11" s="56"/>
      <c r="P11" s="6">
        <f>IF(OR(Table3[[#This Row],[Target Service]]="Customized Employment",Table3[[#This Row],[Target Service]]="SEI - Individual Supported Employment"),Table3[[#This Row],[Hours Per Week
(25 Max)]]*Table3[[#This Row],[NIEP Weeks
(26 Max)]]*'Data Validation'!$B$4,0)</f>
        <v>0</v>
      </c>
      <c r="Q11" s="6">
        <f>SUM(Table3[[#This Row],[NIEP Incentive]],Table3[[#This Row],[NEFP Incentive]],Table3[[#This Row],[Provider Transition Incentive]],Table3[[#This Row],[Day STEP Incentive]])</f>
        <v>0</v>
      </c>
      <c r="R11" s="6">
        <f>Table3[[#This Row],[Current Annual Funding]]-Table3[[#This Row],[Target Annual Funding]]</f>
        <v>0</v>
      </c>
    </row>
    <row r="12" spans="1:21" x14ac:dyDescent="0.35">
      <c r="C12" s="6"/>
      <c r="E12" s="140"/>
      <c r="G12"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2" s="6">
        <f>IF(Table3[[#This Row],[Day STEP Incentive]]&lt;&gt;0,Table3[[#This Row],[Current Annual Funding]]/'Data Validation'!$B$6*Table3[[#This Row],[Months Needed (Max 4)]],0)</f>
        <v>0</v>
      </c>
      <c r="J12" s="57"/>
      <c r="K12" s="57"/>
      <c r="M12" s="6">
        <f>Table3[[#This Row],[Hours Per Week
(30 Max)]]*Table3[[#This Row],[NEFP Weeks (26 Max)]]*Table3[[#This Row],[Rate For Target Day Setting]]</f>
        <v>0</v>
      </c>
      <c r="N12" s="56"/>
      <c r="O12" s="56"/>
      <c r="P12" s="6">
        <f>IF(OR(Table3[[#This Row],[Target Service]]="Customized Employment",Table3[[#This Row],[Target Service]]="SEI - Individual Supported Employment"),Table3[[#This Row],[Hours Per Week
(25 Max)]]*Table3[[#This Row],[NIEP Weeks
(26 Max)]]*'Data Validation'!$B$4,0)</f>
        <v>0</v>
      </c>
      <c r="Q12" s="6">
        <f>SUM(Table3[[#This Row],[NIEP Incentive]],Table3[[#This Row],[NEFP Incentive]],Table3[[#This Row],[Provider Transition Incentive]],Table3[[#This Row],[Day STEP Incentive]])</f>
        <v>0</v>
      </c>
      <c r="R12" s="6">
        <f>Table3[[#This Row],[Current Annual Funding]]-Table3[[#This Row],[Target Annual Funding]]</f>
        <v>0</v>
      </c>
    </row>
    <row r="13" spans="1:21" x14ac:dyDescent="0.35">
      <c r="C13" s="6"/>
      <c r="E13" s="140"/>
      <c r="G1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3" s="6">
        <f>IF(Table3[[#This Row],[Day STEP Incentive]]&lt;&gt;0,Table3[[#This Row],[Current Annual Funding]]/'Data Validation'!$B$6*Table3[[#This Row],[Months Needed (Max 4)]],0)</f>
        <v>0</v>
      </c>
      <c r="J13" s="57"/>
      <c r="K13" s="57"/>
      <c r="M13" s="6">
        <f>Table3[[#This Row],[Hours Per Week
(30 Max)]]*Table3[[#This Row],[NEFP Weeks (26 Max)]]*Table3[[#This Row],[Rate For Target Day Setting]]</f>
        <v>0</v>
      </c>
      <c r="N13" s="56"/>
      <c r="O13" s="56"/>
      <c r="P13" s="6">
        <f>IF(OR(Table3[[#This Row],[Target Service]]="Customized Employment",Table3[[#This Row],[Target Service]]="SEI - Individual Supported Employment"),Table3[[#This Row],[Hours Per Week
(25 Max)]]*Table3[[#This Row],[NIEP Weeks
(26 Max)]]*'Data Validation'!$B$4,0)</f>
        <v>0</v>
      </c>
      <c r="Q13" s="6">
        <f>SUM(Table3[[#This Row],[NIEP Incentive]],Table3[[#This Row],[NEFP Incentive]],Table3[[#This Row],[Provider Transition Incentive]],Table3[[#This Row],[Day STEP Incentive]])</f>
        <v>0</v>
      </c>
      <c r="R13" s="6">
        <f>Table3[[#This Row],[Current Annual Funding]]-Table3[[#This Row],[Target Annual Funding]]</f>
        <v>0</v>
      </c>
    </row>
    <row r="14" spans="1:21" x14ac:dyDescent="0.35">
      <c r="C14" s="6"/>
      <c r="E14" s="140"/>
      <c r="G1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4" s="6">
        <f>IF(Table3[[#This Row],[Day STEP Incentive]]&lt;&gt;0,Table3[[#This Row],[Current Annual Funding]]/'Data Validation'!$B$6*Table3[[#This Row],[Months Needed (Max 4)]],0)</f>
        <v>0</v>
      </c>
      <c r="J14" s="57"/>
      <c r="K14" s="57"/>
      <c r="M14" s="6">
        <f>Table3[[#This Row],[Hours Per Week
(30 Max)]]*Table3[[#This Row],[NEFP Weeks (26 Max)]]*Table3[[#This Row],[Rate For Target Day Setting]]</f>
        <v>0</v>
      </c>
      <c r="N14" s="56"/>
      <c r="O14" s="56"/>
      <c r="P14" s="6">
        <f>IF(OR(Table3[[#This Row],[Target Service]]="Customized Employment",Table3[[#This Row],[Target Service]]="SEI - Individual Supported Employment"),Table3[[#This Row],[Hours Per Week
(25 Max)]]*Table3[[#This Row],[NIEP Weeks
(26 Max)]]*'Data Validation'!$B$4,0)</f>
        <v>0</v>
      </c>
      <c r="Q14" s="6">
        <f>SUM(Table3[[#This Row],[NIEP Incentive]],Table3[[#This Row],[NEFP Incentive]],Table3[[#This Row],[Provider Transition Incentive]],Table3[[#This Row],[Day STEP Incentive]])</f>
        <v>0</v>
      </c>
      <c r="R14" s="6">
        <f>Table3[[#This Row],[Current Annual Funding]]-Table3[[#This Row],[Target Annual Funding]]</f>
        <v>0</v>
      </c>
    </row>
    <row r="15" spans="1:21" x14ac:dyDescent="0.35">
      <c r="C15" s="6"/>
      <c r="E15" s="140"/>
      <c r="G1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5" s="6">
        <f>IF(Table3[[#This Row],[Day STEP Incentive]]&lt;&gt;0,Table3[[#This Row],[Current Annual Funding]]/'Data Validation'!$B$6*Table3[[#This Row],[Months Needed (Max 4)]],0)</f>
        <v>0</v>
      </c>
      <c r="J15" s="57"/>
      <c r="K15" s="57"/>
      <c r="M15" s="6">
        <f>Table3[[#This Row],[Hours Per Week
(30 Max)]]*Table3[[#This Row],[NEFP Weeks (26 Max)]]*Table3[[#This Row],[Rate For Target Day Setting]]</f>
        <v>0</v>
      </c>
      <c r="N15" s="56"/>
      <c r="O15" s="56"/>
      <c r="P15" s="6">
        <f>IF(OR(Table3[[#This Row],[Target Service]]="Customized Employment",Table3[[#This Row],[Target Service]]="SEI - Individual Supported Employment"),Table3[[#This Row],[Hours Per Week
(25 Max)]]*Table3[[#This Row],[NIEP Weeks
(26 Max)]]*'Data Validation'!$B$4,0)</f>
        <v>0</v>
      </c>
      <c r="Q15" s="6">
        <f>SUM(Table3[[#This Row],[NIEP Incentive]],Table3[[#This Row],[NEFP Incentive]],Table3[[#This Row],[Provider Transition Incentive]],Table3[[#This Row],[Day STEP Incentive]])</f>
        <v>0</v>
      </c>
      <c r="R15" s="6">
        <f>Table3[[#This Row],[Current Annual Funding]]-Table3[[#This Row],[Target Annual Funding]]</f>
        <v>0</v>
      </c>
    </row>
    <row r="16" spans="1:21" x14ac:dyDescent="0.35">
      <c r="C16" s="6"/>
      <c r="E16" s="140"/>
      <c r="G1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6" s="6">
        <f>IF(Table3[[#This Row],[Day STEP Incentive]]&lt;&gt;0,Table3[[#This Row],[Current Annual Funding]]/'Data Validation'!$B$6*Table3[[#This Row],[Months Needed (Max 4)]],0)</f>
        <v>0</v>
      </c>
      <c r="J16" s="57"/>
      <c r="K16" s="57"/>
      <c r="M16" s="6">
        <f>Table3[[#This Row],[Hours Per Week
(30 Max)]]*Table3[[#This Row],[NEFP Weeks (26 Max)]]*Table3[[#This Row],[Rate For Target Day Setting]]</f>
        <v>0</v>
      </c>
      <c r="N16" s="56"/>
      <c r="O16" s="56"/>
      <c r="P16" s="6">
        <f>IF(OR(Table3[[#This Row],[Target Service]]="Customized Employment",Table3[[#This Row],[Target Service]]="SEI - Individual Supported Employment"),Table3[[#This Row],[Hours Per Week
(25 Max)]]*Table3[[#This Row],[NIEP Weeks
(26 Max)]]*'Data Validation'!$B$4,0)</f>
        <v>0</v>
      </c>
      <c r="Q16" s="6">
        <f>SUM(Table3[[#This Row],[NIEP Incentive]],Table3[[#This Row],[NEFP Incentive]],Table3[[#This Row],[Provider Transition Incentive]],Table3[[#This Row],[Day STEP Incentive]])</f>
        <v>0</v>
      </c>
      <c r="R16" s="6">
        <f>Table3[[#This Row],[Current Annual Funding]]-Table3[[#This Row],[Target Annual Funding]]</f>
        <v>0</v>
      </c>
    </row>
    <row r="17" spans="3:18" x14ac:dyDescent="0.35">
      <c r="C17" s="6"/>
      <c r="E17" s="140"/>
      <c r="G1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7" s="6">
        <f>IF(Table3[[#This Row],[Day STEP Incentive]]&lt;&gt;0,Table3[[#This Row],[Current Annual Funding]]/'Data Validation'!$B$6*Table3[[#This Row],[Months Needed (Max 4)]],0)</f>
        <v>0</v>
      </c>
      <c r="J17" s="57"/>
      <c r="K17" s="57"/>
      <c r="M17" s="6">
        <f>Table3[[#This Row],[Hours Per Week
(30 Max)]]*Table3[[#This Row],[NEFP Weeks (26 Max)]]*Table3[[#This Row],[Rate For Target Day Setting]]</f>
        <v>0</v>
      </c>
      <c r="N17" s="56"/>
      <c r="O17" s="56"/>
      <c r="P17" s="6">
        <f>IF(OR(Table3[[#This Row],[Target Service]]="Customized Employment",Table3[[#This Row],[Target Service]]="SEI - Individual Supported Employment"),Table3[[#This Row],[Hours Per Week
(25 Max)]]*Table3[[#This Row],[NIEP Weeks
(26 Max)]]*'Data Validation'!$B$4,0)</f>
        <v>0</v>
      </c>
      <c r="Q17" s="6">
        <f>SUM(Table3[[#This Row],[NIEP Incentive]],Table3[[#This Row],[NEFP Incentive]],Table3[[#This Row],[Provider Transition Incentive]],Table3[[#This Row],[Day STEP Incentive]])</f>
        <v>0</v>
      </c>
      <c r="R17" s="6">
        <f>Table3[[#This Row],[Current Annual Funding]]-Table3[[#This Row],[Target Annual Funding]]</f>
        <v>0</v>
      </c>
    </row>
    <row r="18" spans="3:18" x14ac:dyDescent="0.35">
      <c r="C18" s="6"/>
      <c r="E18" s="140"/>
      <c r="G1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8" s="6">
        <f>IF(Table3[[#This Row],[Day STEP Incentive]]&lt;&gt;0,Table3[[#This Row],[Current Annual Funding]]/'Data Validation'!$B$6*Table3[[#This Row],[Months Needed (Max 4)]],0)</f>
        <v>0</v>
      </c>
      <c r="J18" s="57"/>
      <c r="K18" s="57"/>
      <c r="M18" s="6">
        <f>Table3[[#This Row],[Hours Per Week
(30 Max)]]*Table3[[#This Row],[NEFP Weeks (26 Max)]]*Table3[[#This Row],[Rate For Target Day Setting]]</f>
        <v>0</v>
      </c>
      <c r="N18" s="56"/>
      <c r="O18" s="56"/>
      <c r="P18" s="6">
        <f>IF(OR(Table3[[#This Row],[Target Service]]="Customized Employment",Table3[[#This Row],[Target Service]]="SEI - Individual Supported Employment"),Table3[[#This Row],[Hours Per Week
(25 Max)]]*Table3[[#This Row],[NIEP Weeks
(26 Max)]]*'Data Validation'!$B$4,0)</f>
        <v>0</v>
      </c>
      <c r="Q18" s="6">
        <f>SUM(Table3[[#This Row],[NIEP Incentive]],Table3[[#This Row],[NEFP Incentive]],Table3[[#This Row],[Provider Transition Incentive]],Table3[[#This Row],[Day STEP Incentive]])</f>
        <v>0</v>
      </c>
      <c r="R18" s="6">
        <f>Table3[[#This Row],[Current Annual Funding]]-Table3[[#This Row],[Target Annual Funding]]</f>
        <v>0</v>
      </c>
    </row>
    <row r="19" spans="3:18" x14ac:dyDescent="0.35">
      <c r="C19" s="6"/>
      <c r="E19" s="140"/>
      <c r="G1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9" s="6">
        <f>IF(Table3[[#This Row],[Day STEP Incentive]]&lt;&gt;0,Table3[[#This Row],[Current Annual Funding]]/'Data Validation'!$B$6*Table3[[#This Row],[Months Needed (Max 4)]],0)</f>
        <v>0</v>
      </c>
      <c r="J19" s="57"/>
      <c r="K19" s="57"/>
      <c r="M19" s="6">
        <f>Table3[[#This Row],[Hours Per Week
(30 Max)]]*Table3[[#This Row],[NEFP Weeks (26 Max)]]*Table3[[#This Row],[Rate For Target Day Setting]]</f>
        <v>0</v>
      </c>
      <c r="N19" s="56"/>
      <c r="O19" s="56"/>
      <c r="P19" s="6">
        <f>IF(OR(Table3[[#This Row],[Target Service]]="Customized Employment",Table3[[#This Row],[Target Service]]="SEI - Individual Supported Employment"),Table3[[#This Row],[Hours Per Week
(25 Max)]]*Table3[[#This Row],[NIEP Weeks
(26 Max)]]*'Data Validation'!$B$4,0)</f>
        <v>0</v>
      </c>
      <c r="Q19" s="6">
        <f>SUM(Table3[[#This Row],[NIEP Incentive]],Table3[[#This Row],[NEFP Incentive]],Table3[[#This Row],[Provider Transition Incentive]],Table3[[#This Row],[Day STEP Incentive]])</f>
        <v>0</v>
      </c>
      <c r="R19" s="6">
        <f>Table3[[#This Row],[Current Annual Funding]]-Table3[[#This Row],[Target Annual Funding]]</f>
        <v>0</v>
      </c>
    </row>
    <row r="20" spans="3:18" x14ac:dyDescent="0.35">
      <c r="C20" s="6"/>
      <c r="E20" s="140"/>
      <c r="G2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0" s="6">
        <f>IF(Table3[[#This Row],[Day STEP Incentive]]&lt;&gt;0,Table3[[#This Row],[Current Annual Funding]]/'Data Validation'!$B$6*Table3[[#This Row],[Months Needed (Max 4)]],0)</f>
        <v>0</v>
      </c>
      <c r="J20" s="57"/>
      <c r="K20" s="57"/>
      <c r="M20" s="6">
        <f>Table3[[#This Row],[Hours Per Week
(30 Max)]]*Table3[[#This Row],[NEFP Weeks (26 Max)]]*Table3[[#This Row],[Rate For Target Day Setting]]</f>
        <v>0</v>
      </c>
      <c r="N20" s="56"/>
      <c r="O20" s="56"/>
      <c r="P20" s="6">
        <f>IF(OR(Table3[[#This Row],[Target Service]]="Customized Employment",Table3[[#This Row],[Target Service]]="SEI - Individual Supported Employment"),Table3[[#This Row],[Hours Per Week
(25 Max)]]*Table3[[#This Row],[NIEP Weeks
(26 Max)]]*'Data Validation'!$B$4,0)</f>
        <v>0</v>
      </c>
      <c r="Q20" s="6">
        <f>SUM(Table3[[#This Row],[NIEP Incentive]],Table3[[#This Row],[NEFP Incentive]],Table3[[#This Row],[Provider Transition Incentive]],Table3[[#This Row],[Day STEP Incentive]])</f>
        <v>0</v>
      </c>
      <c r="R20" s="6">
        <f>Table3[[#This Row],[Current Annual Funding]]-Table3[[#This Row],[Target Annual Funding]]</f>
        <v>0</v>
      </c>
    </row>
    <row r="21" spans="3:18" x14ac:dyDescent="0.35">
      <c r="C21" s="6"/>
      <c r="E21" s="140"/>
      <c r="G21"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1" s="6">
        <f>IF(Table3[[#This Row],[Day STEP Incentive]]&lt;&gt;0,Table3[[#This Row],[Current Annual Funding]]/'Data Validation'!$B$6*Table3[[#This Row],[Months Needed (Max 4)]],0)</f>
        <v>0</v>
      </c>
      <c r="J21" s="57"/>
      <c r="K21" s="57"/>
      <c r="M21" s="6">
        <f>Table3[[#This Row],[Hours Per Week
(30 Max)]]*Table3[[#This Row],[NEFP Weeks (26 Max)]]*Table3[[#This Row],[Rate For Target Day Setting]]</f>
        <v>0</v>
      </c>
      <c r="N21" s="56"/>
      <c r="O21" s="56"/>
      <c r="P21" s="6">
        <f>IF(OR(Table3[[#This Row],[Target Service]]="Customized Employment",Table3[[#This Row],[Target Service]]="SEI - Individual Supported Employment"),Table3[[#This Row],[Hours Per Week
(25 Max)]]*Table3[[#This Row],[NIEP Weeks
(26 Max)]]*'Data Validation'!$B$4,0)</f>
        <v>0</v>
      </c>
      <c r="Q21" s="6">
        <f>SUM(Table3[[#This Row],[NIEP Incentive]],Table3[[#This Row],[NEFP Incentive]],Table3[[#This Row],[Provider Transition Incentive]],Table3[[#This Row],[Day STEP Incentive]])</f>
        <v>0</v>
      </c>
      <c r="R21" s="6">
        <f>Table3[[#This Row],[Current Annual Funding]]-Table3[[#This Row],[Target Annual Funding]]</f>
        <v>0</v>
      </c>
    </row>
    <row r="22" spans="3:18" x14ac:dyDescent="0.35">
      <c r="C22" s="6"/>
      <c r="E22" s="140"/>
      <c r="G22"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2" s="6">
        <f>IF(Table3[[#This Row],[Day STEP Incentive]]&lt;&gt;0,Table3[[#This Row],[Current Annual Funding]]/'Data Validation'!$B$6*Table3[[#This Row],[Months Needed (Max 4)]],0)</f>
        <v>0</v>
      </c>
      <c r="J22" s="57"/>
      <c r="K22" s="57"/>
      <c r="M22" s="6">
        <f>Table3[[#This Row],[Hours Per Week
(30 Max)]]*Table3[[#This Row],[NEFP Weeks (26 Max)]]*Table3[[#This Row],[Rate For Target Day Setting]]</f>
        <v>0</v>
      </c>
      <c r="N22" s="56"/>
      <c r="O22" s="56"/>
      <c r="P22" s="6">
        <f>IF(OR(Table3[[#This Row],[Target Service]]="Customized Employment",Table3[[#This Row],[Target Service]]="SEI - Individual Supported Employment"),Table3[[#This Row],[Hours Per Week
(25 Max)]]*Table3[[#This Row],[NIEP Weeks
(26 Max)]]*'Data Validation'!$B$4,0)</f>
        <v>0</v>
      </c>
      <c r="Q22" s="6">
        <f>SUM(Table3[[#This Row],[NIEP Incentive]],Table3[[#This Row],[NEFP Incentive]],Table3[[#This Row],[Provider Transition Incentive]],Table3[[#This Row],[Day STEP Incentive]])</f>
        <v>0</v>
      </c>
      <c r="R22" s="6">
        <f>Table3[[#This Row],[Current Annual Funding]]-Table3[[#This Row],[Target Annual Funding]]</f>
        <v>0</v>
      </c>
    </row>
    <row r="23" spans="3:18" x14ac:dyDescent="0.35">
      <c r="C23" s="6"/>
      <c r="E23" s="140"/>
      <c r="G2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3" s="6">
        <f>IF(Table3[[#This Row],[Day STEP Incentive]]&lt;&gt;0,Table3[[#This Row],[Current Annual Funding]]/'Data Validation'!$B$6*Table3[[#This Row],[Months Needed (Max 4)]],0)</f>
        <v>0</v>
      </c>
      <c r="J23" s="57"/>
      <c r="K23" s="57"/>
      <c r="M23" s="6">
        <f>Table3[[#This Row],[Hours Per Week
(30 Max)]]*Table3[[#This Row],[NEFP Weeks (26 Max)]]*Table3[[#This Row],[Rate For Target Day Setting]]</f>
        <v>0</v>
      </c>
      <c r="N23" s="56"/>
      <c r="O23" s="56"/>
      <c r="P23" s="6">
        <f>IF(OR(Table3[[#This Row],[Target Service]]="Customized Employment",Table3[[#This Row],[Target Service]]="SEI - Individual Supported Employment"),Table3[[#This Row],[Hours Per Week
(25 Max)]]*Table3[[#This Row],[NIEP Weeks
(26 Max)]]*'Data Validation'!$B$4,0)</f>
        <v>0</v>
      </c>
      <c r="Q23" s="6">
        <f>SUM(Table3[[#This Row],[NIEP Incentive]],Table3[[#This Row],[NEFP Incentive]],Table3[[#This Row],[Provider Transition Incentive]],Table3[[#This Row],[Day STEP Incentive]])</f>
        <v>0</v>
      </c>
      <c r="R23" s="6">
        <f>Table3[[#This Row],[Current Annual Funding]]-Table3[[#This Row],[Target Annual Funding]]</f>
        <v>0</v>
      </c>
    </row>
    <row r="24" spans="3:18" x14ac:dyDescent="0.35">
      <c r="C24" s="6"/>
      <c r="E24" s="140"/>
      <c r="G2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4" s="6">
        <f>IF(Table3[[#This Row],[Day STEP Incentive]]&lt;&gt;0,Table3[[#This Row],[Current Annual Funding]]/'Data Validation'!$B$6*Table3[[#This Row],[Months Needed (Max 4)]],0)</f>
        <v>0</v>
      </c>
      <c r="J24" s="57"/>
      <c r="K24" s="57"/>
      <c r="M24" s="6">
        <f>Table3[[#This Row],[Hours Per Week
(30 Max)]]*Table3[[#This Row],[NEFP Weeks (26 Max)]]*Table3[[#This Row],[Rate For Target Day Setting]]</f>
        <v>0</v>
      </c>
      <c r="N24" s="56"/>
      <c r="O24" s="56"/>
      <c r="P24" s="6">
        <f>IF(OR(Table3[[#This Row],[Target Service]]="Customized Employment",Table3[[#This Row],[Target Service]]="SEI - Individual Supported Employment"),Table3[[#This Row],[Hours Per Week
(25 Max)]]*Table3[[#This Row],[NIEP Weeks
(26 Max)]]*'Data Validation'!$B$4,0)</f>
        <v>0</v>
      </c>
      <c r="Q24" s="6">
        <f>SUM(Table3[[#This Row],[NIEP Incentive]],Table3[[#This Row],[NEFP Incentive]],Table3[[#This Row],[Provider Transition Incentive]],Table3[[#This Row],[Day STEP Incentive]])</f>
        <v>0</v>
      </c>
      <c r="R24" s="6">
        <f>Table3[[#This Row],[Current Annual Funding]]-Table3[[#This Row],[Target Annual Funding]]</f>
        <v>0</v>
      </c>
    </row>
    <row r="25" spans="3:18" x14ac:dyDescent="0.35">
      <c r="C25" s="6"/>
      <c r="E25" s="140"/>
      <c r="G2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5" s="6">
        <f>IF(Table3[[#This Row],[Day STEP Incentive]]&lt;&gt;0,Table3[[#This Row],[Current Annual Funding]]/'Data Validation'!$B$6*Table3[[#This Row],[Months Needed (Max 4)]],0)</f>
        <v>0</v>
      </c>
      <c r="J25" s="57"/>
      <c r="K25" s="57"/>
      <c r="M25" s="6">
        <f>Table3[[#This Row],[Hours Per Week
(30 Max)]]*Table3[[#This Row],[NEFP Weeks (26 Max)]]*Table3[[#This Row],[Rate For Target Day Setting]]</f>
        <v>0</v>
      </c>
      <c r="N25" s="56"/>
      <c r="O25" s="56"/>
      <c r="P25" s="6">
        <f>IF(OR(Table3[[#This Row],[Target Service]]="Customized Employment",Table3[[#This Row],[Target Service]]="SEI - Individual Supported Employment"),Table3[[#This Row],[Hours Per Week
(25 Max)]]*Table3[[#This Row],[NIEP Weeks
(26 Max)]]*'Data Validation'!$B$4,0)</f>
        <v>0</v>
      </c>
      <c r="Q25" s="6">
        <f>SUM(Table3[[#This Row],[NIEP Incentive]],Table3[[#This Row],[NEFP Incentive]],Table3[[#This Row],[Provider Transition Incentive]],Table3[[#This Row],[Day STEP Incentive]])</f>
        <v>0</v>
      </c>
      <c r="R25" s="6">
        <f>Table3[[#This Row],[Current Annual Funding]]-Table3[[#This Row],[Target Annual Funding]]</f>
        <v>0</v>
      </c>
    </row>
    <row r="26" spans="3:18" x14ac:dyDescent="0.35">
      <c r="C26" s="6"/>
      <c r="E26" s="140"/>
      <c r="G2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6" s="6">
        <f>IF(Table3[[#This Row],[Day STEP Incentive]]&lt;&gt;0,Table3[[#This Row],[Current Annual Funding]]/'Data Validation'!$B$6*Table3[[#This Row],[Months Needed (Max 4)]],0)</f>
        <v>0</v>
      </c>
      <c r="J26" s="57"/>
      <c r="K26" s="57"/>
      <c r="M26" s="6">
        <f>Table3[[#This Row],[Hours Per Week
(30 Max)]]*Table3[[#This Row],[NEFP Weeks (26 Max)]]*Table3[[#This Row],[Rate For Target Day Setting]]</f>
        <v>0</v>
      </c>
      <c r="N26" s="56"/>
      <c r="O26" s="56"/>
      <c r="P26" s="6">
        <f>IF(OR(Table3[[#This Row],[Target Service]]="Customized Employment",Table3[[#This Row],[Target Service]]="SEI - Individual Supported Employment"),Table3[[#This Row],[Hours Per Week
(25 Max)]]*Table3[[#This Row],[NIEP Weeks
(26 Max)]]*'Data Validation'!$B$4,0)</f>
        <v>0</v>
      </c>
      <c r="Q26" s="6">
        <f>SUM(Table3[[#This Row],[NIEP Incentive]],Table3[[#This Row],[NEFP Incentive]],Table3[[#This Row],[Provider Transition Incentive]],Table3[[#This Row],[Day STEP Incentive]])</f>
        <v>0</v>
      </c>
      <c r="R26" s="6">
        <f>Table3[[#This Row],[Current Annual Funding]]-Table3[[#This Row],[Target Annual Funding]]</f>
        <v>0</v>
      </c>
    </row>
    <row r="27" spans="3:18" x14ac:dyDescent="0.35">
      <c r="C27" s="6"/>
      <c r="E27" s="140"/>
      <c r="G2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7" s="6">
        <f>IF(Table3[[#This Row],[Day STEP Incentive]]&lt;&gt;0,Table3[[#This Row],[Current Annual Funding]]/'Data Validation'!$B$6*Table3[[#This Row],[Months Needed (Max 4)]],0)</f>
        <v>0</v>
      </c>
      <c r="J27" s="57"/>
      <c r="K27" s="57"/>
      <c r="M27" s="6">
        <f>Table3[[#This Row],[Hours Per Week
(30 Max)]]*Table3[[#This Row],[NEFP Weeks (26 Max)]]*Table3[[#This Row],[Rate For Target Day Setting]]</f>
        <v>0</v>
      </c>
      <c r="N27" s="56"/>
      <c r="O27" s="56"/>
      <c r="P27" s="6">
        <f>IF(OR(Table3[[#This Row],[Target Service]]="Customized Employment",Table3[[#This Row],[Target Service]]="SEI - Individual Supported Employment"),Table3[[#This Row],[Hours Per Week
(25 Max)]]*Table3[[#This Row],[NIEP Weeks
(26 Max)]]*'Data Validation'!$B$4,0)</f>
        <v>0</v>
      </c>
      <c r="Q27" s="6">
        <f>SUM(Table3[[#This Row],[NIEP Incentive]],Table3[[#This Row],[NEFP Incentive]],Table3[[#This Row],[Provider Transition Incentive]],Table3[[#This Row],[Day STEP Incentive]])</f>
        <v>0</v>
      </c>
      <c r="R27" s="6">
        <f>Table3[[#This Row],[Current Annual Funding]]-Table3[[#This Row],[Target Annual Funding]]</f>
        <v>0</v>
      </c>
    </row>
    <row r="28" spans="3:18" x14ac:dyDescent="0.35">
      <c r="C28" s="6"/>
      <c r="E28" s="140"/>
      <c r="G2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8" s="6">
        <f>IF(Table3[[#This Row],[Day STEP Incentive]]&lt;&gt;0,Table3[[#This Row],[Current Annual Funding]]/'Data Validation'!$B$6*Table3[[#This Row],[Months Needed (Max 4)]],0)</f>
        <v>0</v>
      </c>
      <c r="J28" s="57"/>
      <c r="K28" s="57"/>
      <c r="M28" s="6">
        <f>Table3[[#This Row],[Hours Per Week
(30 Max)]]*Table3[[#This Row],[NEFP Weeks (26 Max)]]*Table3[[#This Row],[Rate For Target Day Setting]]</f>
        <v>0</v>
      </c>
      <c r="N28" s="56"/>
      <c r="O28" s="56"/>
      <c r="P28" s="6">
        <f>IF(OR(Table3[[#This Row],[Target Service]]="Customized Employment",Table3[[#This Row],[Target Service]]="SEI - Individual Supported Employment"),Table3[[#This Row],[Hours Per Week
(25 Max)]]*Table3[[#This Row],[NIEP Weeks
(26 Max)]]*'Data Validation'!$B$4,0)</f>
        <v>0</v>
      </c>
      <c r="Q28" s="6">
        <f>SUM(Table3[[#This Row],[NIEP Incentive]],Table3[[#This Row],[NEFP Incentive]],Table3[[#This Row],[Provider Transition Incentive]],Table3[[#This Row],[Day STEP Incentive]])</f>
        <v>0</v>
      </c>
      <c r="R28" s="6">
        <f>Table3[[#This Row],[Current Annual Funding]]-Table3[[#This Row],[Target Annual Funding]]</f>
        <v>0</v>
      </c>
    </row>
    <row r="29" spans="3:18" x14ac:dyDescent="0.35">
      <c r="C29" s="6"/>
      <c r="E29" s="140"/>
      <c r="G2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29" s="6">
        <f>IF(Table3[[#This Row],[Day STEP Incentive]]&lt;&gt;0,Table3[[#This Row],[Current Annual Funding]]/'Data Validation'!$B$6*Table3[[#This Row],[Months Needed (Max 4)]],0)</f>
        <v>0</v>
      </c>
      <c r="J29" s="57"/>
      <c r="K29" s="57"/>
      <c r="M29" s="6">
        <f>Table3[[#This Row],[Hours Per Week
(30 Max)]]*Table3[[#This Row],[NEFP Weeks (26 Max)]]*Table3[[#This Row],[Rate For Target Day Setting]]</f>
        <v>0</v>
      </c>
      <c r="N29" s="56"/>
      <c r="O29" s="56"/>
      <c r="P29" s="6">
        <f>IF(OR(Table3[[#This Row],[Target Service]]="Customized Employment",Table3[[#This Row],[Target Service]]="SEI - Individual Supported Employment"),Table3[[#This Row],[Hours Per Week
(25 Max)]]*Table3[[#This Row],[NIEP Weeks
(26 Max)]]*'Data Validation'!$B$4,0)</f>
        <v>0</v>
      </c>
      <c r="Q29" s="6">
        <f>SUM(Table3[[#This Row],[NIEP Incentive]],Table3[[#This Row],[NEFP Incentive]],Table3[[#This Row],[Provider Transition Incentive]],Table3[[#This Row],[Day STEP Incentive]])</f>
        <v>0</v>
      </c>
      <c r="R29" s="6">
        <f>Table3[[#This Row],[Current Annual Funding]]-Table3[[#This Row],[Target Annual Funding]]</f>
        <v>0</v>
      </c>
    </row>
    <row r="30" spans="3:18" x14ac:dyDescent="0.35">
      <c r="C30" s="6"/>
      <c r="E30" s="140"/>
      <c r="G3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0" s="6">
        <f>IF(Table3[[#This Row],[Day STEP Incentive]]&lt;&gt;0,Table3[[#This Row],[Current Annual Funding]]/'Data Validation'!$B$6*Table3[[#This Row],[Months Needed (Max 4)]],0)</f>
        <v>0</v>
      </c>
      <c r="J30" s="57"/>
      <c r="K30" s="57"/>
      <c r="M30" s="6">
        <f>Table3[[#This Row],[Hours Per Week
(30 Max)]]*Table3[[#This Row],[NEFP Weeks (26 Max)]]*Table3[[#This Row],[Rate For Target Day Setting]]</f>
        <v>0</v>
      </c>
      <c r="N30" s="56"/>
      <c r="O30" s="56"/>
      <c r="P30" s="6">
        <f>IF(OR(Table3[[#This Row],[Target Service]]="Customized Employment",Table3[[#This Row],[Target Service]]="SEI - Individual Supported Employment"),Table3[[#This Row],[Hours Per Week
(25 Max)]]*Table3[[#This Row],[NIEP Weeks
(26 Max)]]*'Data Validation'!$B$4,0)</f>
        <v>0</v>
      </c>
      <c r="Q30" s="6">
        <f>SUM(Table3[[#This Row],[NIEP Incentive]],Table3[[#This Row],[NEFP Incentive]],Table3[[#This Row],[Provider Transition Incentive]],Table3[[#This Row],[Day STEP Incentive]])</f>
        <v>0</v>
      </c>
      <c r="R30" s="6">
        <f>Table3[[#This Row],[Current Annual Funding]]-Table3[[#This Row],[Target Annual Funding]]</f>
        <v>0</v>
      </c>
    </row>
    <row r="31" spans="3:18" x14ac:dyDescent="0.35">
      <c r="C31" s="6"/>
      <c r="E31" s="140"/>
      <c r="G31"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1" s="6">
        <f>IF(Table3[[#This Row],[Day STEP Incentive]]&lt;&gt;0,Table3[[#This Row],[Current Annual Funding]]/'Data Validation'!$B$6*Table3[[#This Row],[Months Needed (Max 4)]],0)</f>
        <v>0</v>
      </c>
      <c r="J31" s="57"/>
      <c r="K31" s="57"/>
      <c r="M31" s="6">
        <f>Table3[[#This Row],[Hours Per Week
(30 Max)]]*Table3[[#This Row],[NEFP Weeks (26 Max)]]*Table3[[#This Row],[Rate For Target Day Setting]]</f>
        <v>0</v>
      </c>
      <c r="N31" s="56"/>
      <c r="O31" s="56"/>
      <c r="P31" s="6">
        <f>IF(OR(Table3[[#This Row],[Target Service]]="Customized Employment",Table3[[#This Row],[Target Service]]="SEI - Individual Supported Employment"),Table3[[#This Row],[Hours Per Week
(25 Max)]]*Table3[[#This Row],[NIEP Weeks
(26 Max)]]*'Data Validation'!$B$4,0)</f>
        <v>0</v>
      </c>
      <c r="Q31" s="6">
        <f>SUM(Table3[[#This Row],[NIEP Incentive]],Table3[[#This Row],[NEFP Incentive]],Table3[[#This Row],[Provider Transition Incentive]],Table3[[#This Row],[Day STEP Incentive]])</f>
        <v>0</v>
      </c>
      <c r="R31" s="6">
        <f>Table3[[#This Row],[Current Annual Funding]]-Table3[[#This Row],[Target Annual Funding]]</f>
        <v>0</v>
      </c>
    </row>
    <row r="32" spans="3:18" x14ac:dyDescent="0.35">
      <c r="C32" s="6"/>
      <c r="E32" s="140"/>
      <c r="G32"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2" s="6">
        <f>IF(Table3[[#This Row],[Day STEP Incentive]]&lt;&gt;0,Table3[[#This Row],[Current Annual Funding]]/'Data Validation'!$B$6*Table3[[#This Row],[Months Needed (Max 4)]],0)</f>
        <v>0</v>
      </c>
      <c r="J32" s="57"/>
      <c r="K32" s="57"/>
      <c r="M32" s="6">
        <f>Table3[[#This Row],[Hours Per Week
(30 Max)]]*Table3[[#This Row],[NEFP Weeks (26 Max)]]*Table3[[#This Row],[Rate For Target Day Setting]]</f>
        <v>0</v>
      </c>
      <c r="N32" s="56"/>
      <c r="O32" s="56"/>
      <c r="P32" s="6">
        <f>IF(OR(Table3[[#This Row],[Target Service]]="Customized Employment",Table3[[#This Row],[Target Service]]="SEI - Individual Supported Employment"),Table3[[#This Row],[Hours Per Week
(25 Max)]]*Table3[[#This Row],[NIEP Weeks
(26 Max)]]*'Data Validation'!$B$4,0)</f>
        <v>0</v>
      </c>
      <c r="Q32" s="6">
        <f>SUM(Table3[[#This Row],[NIEP Incentive]],Table3[[#This Row],[NEFP Incentive]],Table3[[#This Row],[Provider Transition Incentive]],Table3[[#This Row],[Day STEP Incentive]])</f>
        <v>0</v>
      </c>
      <c r="R32" s="6">
        <f>Table3[[#This Row],[Current Annual Funding]]-Table3[[#This Row],[Target Annual Funding]]</f>
        <v>0</v>
      </c>
    </row>
    <row r="33" spans="3:18" x14ac:dyDescent="0.35">
      <c r="C33" s="6"/>
      <c r="E33" s="140"/>
      <c r="G3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3" s="6">
        <f>IF(Table3[[#This Row],[Day STEP Incentive]]&lt;&gt;0,Table3[[#This Row],[Current Annual Funding]]/'Data Validation'!$B$6*Table3[[#This Row],[Months Needed (Max 4)]],0)</f>
        <v>0</v>
      </c>
      <c r="J33" s="57"/>
      <c r="K33" s="57"/>
      <c r="M33" s="6">
        <f>Table3[[#This Row],[Hours Per Week
(30 Max)]]*Table3[[#This Row],[NEFP Weeks (26 Max)]]*Table3[[#This Row],[Rate For Target Day Setting]]</f>
        <v>0</v>
      </c>
      <c r="N33" s="56"/>
      <c r="O33" s="56"/>
      <c r="P33" s="6">
        <f>IF(OR(Table3[[#This Row],[Target Service]]="Customized Employment",Table3[[#This Row],[Target Service]]="SEI - Individual Supported Employment"),Table3[[#This Row],[Hours Per Week
(25 Max)]]*Table3[[#This Row],[NIEP Weeks
(26 Max)]]*'Data Validation'!$B$4,0)</f>
        <v>0</v>
      </c>
      <c r="Q33" s="6">
        <f>SUM(Table3[[#This Row],[NIEP Incentive]],Table3[[#This Row],[NEFP Incentive]],Table3[[#This Row],[Provider Transition Incentive]],Table3[[#This Row],[Day STEP Incentive]])</f>
        <v>0</v>
      </c>
      <c r="R33" s="6">
        <f>Table3[[#This Row],[Current Annual Funding]]-Table3[[#This Row],[Target Annual Funding]]</f>
        <v>0</v>
      </c>
    </row>
    <row r="34" spans="3:18" x14ac:dyDescent="0.35">
      <c r="C34" s="6"/>
      <c r="E34" s="140"/>
      <c r="G3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4" s="6">
        <f>IF(Table3[[#This Row],[Day STEP Incentive]]&lt;&gt;0,Table3[[#This Row],[Current Annual Funding]]/'Data Validation'!$B$6*Table3[[#This Row],[Months Needed (Max 4)]],0)</f>
        <v>0</v>
      </c>
      <c r="J34" s="57"/>
      <c r="K34" s="57"/>
      <c r="M34" s="6">
        <f>Table3[[#This Row],[Hours Per Week
(30 Max)]]*Table3[[#This Row],[NEFP Weeks (26 Max)]]*Table3[[#This Row],[Rate For Target Day Setting]]</f>
        <v>0</v>
      </c>
      <c r="N34" s="56"/>
      <c r="O34" s="56"/>
      <c r="P34" s="6">
        <f>IF(OR(Table3[[#This Row],[Target Service]]="Customized Employment",Table3[[#This Row],[Target Service]]="SEI - Individual Supported Employment"),Table3[[#This Row],[Hours Per Week
(25 Max)]]*Table3[[#This Row],[NIEP Weeks
(26 Max)]]*'Data Validation'!$B$4,0)</f>
        <v>0</v>
      </c>
      <c r="Q34" s="6">
        <f>SUM(Table3[[#This Row],[NIEP Incentive]],Table3[[#This Row],[NEFP Incentive]],Table3[[#This Row],[Provider Transition Incentive]],Table3[[#This Row],[Day STEP Incentive]])</f>
        <v>0</v>
      </c>
      <c r="R34" s="6">
        <f>Table3[[#This Row],[Current Annual Funding]]-Table3[[#This Row],[Target Annual Funding]]</f>
        <v>0</v>
      </c>
    </row>
    <row r="35" spans="3:18" x14ac:dyDescent="0.35">
      <c r="C35" s="6"/>
      <c r="E35" s="140"/>
      <c r="G3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5" s="6">
        <f>IF(Table3[[#This Row],[Day STEP Incentive]]&lt;&gt;0,Table3[[#This Row],[Current Annual Funding]]/'Data Validation'!$B$6*Table3[[#This Row],[Months Needed (Max 4)]],0)</f>
        <v>0</v>
      </c>
      <c r="J35" s="57"/>
      <c r="K35" s="57"/>
      <c r="M35" s="6">
        <f>Table3[[#This Row],[Hours Per Week
(30 Max)]]*Table3[[#This Row],[NEFP Weeks (26 Max)]]*Table3[[#This Row],[Rate For Target Day Setting]]</f>
        <v>0</v>
      </c>
      <c r="N35" s="56"/>
      <c r="O35" s="56"/>
      <c r="P35" s="6">
        <f>IF(OR(Table3[[#This Row],[Target Service]]="Customized Employment",Table3[[#This Row],[Target Service]]="SEI - Individual Supported Employment"),Table3[[#This Row],[Hours Per Week
(25 Max)]]*Table3[[#This Row],[NIEP Weeks
(26 Max)]]*'Data Validation'!$B$4,0)</f>
        <v>0</v>
      </c>
      <c r="Q35" s="6">
        <f>SUM(Table3[[#This Row],[NIEP Incentive]],Table3[[#This Row],[NEFP Incentive]],Table3[[#This Row],[Provider Transition Incentive]],Table3[[#This Row],[Day STEP Incentive]])</f>
        <v>0</v>
      </c>
      <c r="R35" s="6">
        <f>Table3[[#This Row],[Current Annual Funding]]-Table3[[#This Row],[Target Annual Funding]]</f>
        <v>0</v>
      </c>
    </row>
    <row r="36" spans="3:18" x14ac:dyDescent="0.35">
      <c r="C36" s="6"/>
      <c r="E36" s="140"/>
      <c r="G3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6" s="6">
        <f>IF(Table3[[#This Row],[Day STEP Incentive]]&lt;&gt;0,Table3[[#This Row],[Current Annual Funding]]/'Data Validation'!$B$6*Table3[[#This Row],[Months Needed (Max 4)]],0)</f>
        <v>0</v>
      </c>
      <c r="J36" s="57"/>
      <c r="K36" s="57"/>
      <c r="M36" s="6">
        <f>Table3[[#This Row],[Hours Per Week
(30 Max)]]*Table3[[#This Row],[NEFP Weeks (26 Max)]]*Table3[[#This Row],[Rate For Target Day Setting]]</f>
        <v>0</v>
      </c>
      <c r="N36" s="56"/>
      <c r="O36" s="56"/>
      <c r="P36" s="6">
        <f>IF(OR(Table3[[#This Row],[Target Service]]="Customized Employment",Table3[[#This Row],[Target Service]]="SEI - Individual Supported Employment"),Table3[[#This Row],[Hours Per Week
(25 Max)]]*Table3[[#This Row],[NIEP Weeks
(26 Max)]]*'Data Validation'!$B$4,0)</f>
        <v>0</v>
      </c>
      <c r="Q36" s="6">
        <f>SUM(Table3[[#This Row],[NIEP Incentive]],Table3[[#This Row],[NEFP Incentive]],Table3[[#This Row],[Provider Transition Incentive]],Table3[[#This Row],[Day STEP Incentive]])</f>
        <v>0</v>
      </c>
      <c r="R36" s="6">
        <f>Table3[[#This Row],[Current Annual Funding]]-Table3[[#This Row],[Target Annual Funding]]</f>
        <v>0</v>
      </c>
    </row>
    <row r="37" spans="3:18" x14ac:dyDescent="0.35">
      <c r="C37" s="6"/>
      <c r="E37" s="140"/>
      <c r="G3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7" s="6">
        <f>IF(Table3[[#This Row],[Day STEP Incentive]]&lt;&gt;0,Table3[[#This Row],[Current Annual Funding]]/'Data Validation'!$B$6*Table3[[#This Row],[Months Needed (Max 4)]],0)</f>
        <v>0</v>
      </c>
      <c r="J37" s="57"/>
      <c r="K37" s="57"/>
      <c r="M37" s="6">
        <f>Table3[[#This Row],[Hours Per Week
(30 Max)]]*Table3[[#This Row],[NEFP Weeks (26 Max)]]*Table3[[#This Row],[Rate For Target Day Setting]]</f>
        <v>0</v>
      </c>
      <c r="N37" s="56"/>
      <c r="O37" s="56"/>
      <c r="P37" s="6">
        <f>IF(OR(Table3[[#This Row],[Target Service]]="Customized Employment",Table3[[#This Row],[Target Service]]="SEI - Individual Supported Employment"),Table3[[#This Row],[Hours Per Week
(25 Max)]]*Table3[[#This Row],[NIEP Weeks
(26 Max)]]*'Data Validation'!$B$4,0)</f>
        <v>0</v>
      </c>
      <c r="Q37" s="6">
        <f>SUM(Table3[[#This Row],[NIEP Incentive]],Table3[[#This Row],[NEFP Incentive]],Table3[[#This Row],[Provider Transition Incentive]],Table3[[#This Row],[Day STEP Incentive]])</f>
        <v>0</v>
      </c>
      <c r="R37" s="6">
        <f>Table3[[#This Row],[Current Annual Funding]]-Table3[[#This Row],[Target Annual Funding]]</f>
        <v>0</v>
      </c>
    </row>
    <row r="38" spans="3:18" x14ac:dyDescent="0.35">
      <c r="C38" s="6"/>
      <c r="E38" s="140"/>
      <c r="G3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8" s="6">
        <f>IF(Table3[[#This Row],[Day STEP Incentive]]&lt;&gt;0,Table3[[#This Row],[Current Annual Funding]]/'Data Validation'!$B$6*Table3[[#This Row],[Months Needed (Max 4)]],0)</f>
        <v>0</v>
      </c>
      <c r="J38" s="57"/>
      <c r="K38" s="57"/>
      <c r="M38" s="6">
        <f>Table3[[#This Row],[Hours Per Week
(30 Max)]]*Table3[[#This Row],[NEFP Weeks (26 Max)]]*Table3[[#This Row],[Rate For Target Day Setting]]</f>
        <v>0</v>
      </c>
      <c r="N38" s="56"/>
      <c r="O38" s="56"/>
      <c r="P38" s="6">
        <f>IF(OR(Table3[[#This Row],[Target Service]]="Customized Employment",Table3[[#This Row],[Target Service]]="SEI - Individual Supported Employment"),Table3[[#This Row],[Hours Per Week
(25 Max)]]*Table3[[#This Row],[NIEP Weeks
(26 Max)]]*'Data Validation'!$B$4,0)</f>
        <v>0</v>
      </c>
      <c r="Q38" s="6">
        <f>SUM(Table3[[#This Row],[NIEP Incentive]],Table3[[#This Row],[NEFP Incentive]],Table3[[#This Row],[Provider Transition Incentive]],Table3[[#This Row],[Day STEP Incentive]])</f>
        <v>0</v>
      </c>
      <c r="R38" s="6">
        <f>Table3[[#This Row],[Current Annual Funding]]-Table3[[#This Row],[Target Annual Funding]]</f>
        <v>0</v>
      </c>
    </row>
    <row r="39" spans="3:18" x14ac:dyDescent="0.35">
      <c r="C39" s="6"/>
      <c r="E39" s="140"/>
      <c r="G3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39" s="6">
        <f>IF(Table3[[#This Row],[Day STEP Incentive]]&lt;&gt;0,Table3[[#This Row],[Current Annual Funding]]/'Data Validation'!$B$6*Table3[[#This Row],[Months Needed (Max 4)]],0)</f>
        <v>0</v>
      </c>
      <c r="J39" s="57"/>
      <c r="K39" s="57"/>
      <c r="M39" s="6">
        <f>Table3[[#This Row],[Hours Per Week
(30 Max)]]*Table3[[#This Row],[NEFP Weeks (26 Max)]]*Table3[[#This Row],[Rate For Target Day Setting]]</f>
        <v>0</v>
      </c>
      <c r="N39" s="56"/>
      <c r="O39" s="56"/>
      <c r="P39" s="6">
        <f>IF(OR(Table3[[#This Row],[Target Service]]="Customized Employment",Table3[[#This Row],[Target Service]]="SEI - Individual Supported Employment"),Table3[[#This Row],[Hours Per Week
(25 Max)]]*Table3[[#This Row],[NIEP Weeks
(26 Max)]]*'Data Validation'!$B$4,0)</f>
        <v>0</v>
      </c>
      <c r="Q39" s="6">
        <f>SUM(Table3[[#This Row],[NIEP Incentive]],Table3[[#This Row],[NEFP Incentive]],Table3[[#This Row],[Provider Transition Incentive]],Table3[[#This Row],[Day STEP Incentive]])</f>
        <v>0</v>
      </c>
      <c r="R39" s="6">
        <f>Table3[[#This Row],[Current Annual Funding]]-Table3[[#This Row],[Target Annual Funding]]</f>
        <v>0</v>
      </c>
    </row>
    <row r="40" spans="3:18" x14ac:dyDescent="0.35">
      <c r="C40" s="6"/>
      <c r="E40" s="140"/>
      <c r="G4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0" s="6">
        <f>IF(Table3[[#This Row],[Day STEP Incentive]]&lt;&gt;0,Table3[[#This Row],[Current Annual Funding]]/'Data Validation'!$B$6*Table3[[#This Row],[Months Needed (Max 4)]],0)</f>
        <v>0</v>
      </c>
      <c r="J40" s="57"/>
      <c r="K40" s="57"/>
      <c r="M40" s="6">
        <f>Table3[[#This Row],[Hours Per Week
(30 Max)]]*Table3[[#This Row],[NEFP Weeks (26 Max)]]*Table3[[#This Row],[Rate For Target Day Setting]]</f>
        <v>0</v>
      </c>
      <c r="N40" s="56"/>
      <c r="O40" s="56"/>
      <c r="P40" s="6">
        <f>IF(OR(Table3[[#This Row],[Target Service]]="Customized Employment",Table3[[#This Row],[Target Service]]="SEI - Individual Supported Employment"),Table3[[#This Row],[Hours Per Week
(25 Max)]]*Table3[[#This Row],[NIEP Weeks
(26 Max)]]*'Data Validation'!$B$4,0)</f>
        <v>0</v>
      </c>
      <c r="Q40" s="6">
        <f>SUM(Table3[[#This Row],[NIEP Incentive]],Table3[[#This Row],[NEFP Incentive]],Table3[[#This Row],[Provider Transition Incentive]],Table3[[#This Row],[Day STEP Incentive]])</f>
        <v>0</v>
      </c>
      <c r="R40" s="6">
        <f>Table3[[#This Row],[Current Annual Funding]]-Table3[[#This Row],[Target Annual Funding]]</f>
        <v>0</v>
      </c>
    </row>
    <row r="41" spans="3:18" x14ac:dyDescent="0.35">
      <c r="C41" s="6"/>
      <c r="E41" s="140"/>
      <c r="G41"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1" s="6">
        <f>IF(Table3[[#This Row],[Day STEP Incentive]]&lt;&gt;0,Table3[[#This Row],[Current Annual Funding]]/'Data Validation'!$B$6*Table3[[#This Row],[Months Needed (Max 4)]],0)</f>
        <v>0</v>
      </c>
      <c r="J41" s="57"/>
      <c r="K41" s="57"/>
      <c r="M41" s="6">
        <f>Table3[[#This Row],[Hours Per Week
(30 Max)]]*Table3[[#This Row],[NEFP Weeks (26 Max)]]*Table3[[#This Row],[Rate For Target Day Setting]]</f>
        <v>0</v>
      </c>
      <c r="N41" s="56"/>
      <c r="O41" s="56"/>
      <c r="P41" s="6">
        <f>IF(OR(Table3[[#This Row],[Target Service]]="Customized Employment",Table3[[#This Row],[Target Service]]="SEI - Individual Supported Employment"),Table3[[#This Row],[Hours Per Week
(25 Max)]]*Table3[[#This Row],[NIEP Weeks
(26 Max)]]*'Data Validation'!$B$4,0)</f>
        <v>0</v>
      </c>
      <c r="Q41" s="6">
        <f>SUM(Table3[[#This Row],[NIEP Incentive]],Table3[[#This Row],[NEFP Incentive]],Table3[[#This Row],[Provider Transition Incentive]],Table3[[#This Row],[Day STEP Incentive]])</f>
        <v>0</v>
      </c>
      <c r="R41" s="6">
        <f>Table3[[#This Row],[Current Annual Funding]]-Table3[[#This Row],[Target Annual Funding]]</f>
        <v>0</v>
      </c>
    </row>
    <row r="42" spans="3:18" x14ac:dyDescent="0.35">
      <c r="C42" s="6"/>
      <c r="E42" s="140"/>
      <c r="G42"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2" s="6">
        <f>IF(Table3[[#This Row],[Day STEP Incentive]]&lt;&gt;0,Table3[[#This Row],[Current Annual Funding]]/'Data Validation'!$B$6*Table3[[#This Row],[Months Needed (Max 4)]],0)</f>
        <v>0</v>
      </c>
      <c r="J42" s="57"/>
      <c r="K42" s="57"/>
      <c r="M42" s="6">
        <f>Table3[[#This Row],[Hours Per Week
(30 Max)]]*Table3[[#This Row],[NEFP Weeks (26 Max)]]*Table3[[#This Row],[Rate For Target Day Setting]]</f>
        <v>0</v>
      </c>
      <c r="N42" s="56"/>
      <c r="O42" s="56"/>
      <c r="P42" s="6">
        <f>IF(OR(Table3[[#This Row],[Target Service]]="Customized Employment",Table3[[#This Row],[Target Service]]="SEI - Individual Supported Employment"),Table3[[#This Row],[Hours Per Week
(25 Max)]]*Table3[[#This Row],[NIEP Weeks
(26 Max)]]*'Data Validation'!$B$4,0)</f>
        <v>0</v>
      </c>
      <c r="Q42" s="6">
        <f>SUM(Table3[[#This Row],[NIEP Incentive]],Table3[[#This Row],[NEFP Incentive]],Table3[[#This Row],[Provider Transition Incentive]],Table3[[#This Row],[Day STEP Incentive]])</f>
        <v>0</v>
      </c>
      <c r="R42" s="6">
        <f>Table3[[#This Row],[Current Annual Funding]]-Table3[[#This Row],[Target Annual Funding]]</f>
        <v>0</v>
      </c>
    </row>
    <row r="43" spans="3:18" x14ac:dyDescent="0.35">
      <c r="C43" s="6"/>
      <c r="E43" s="140"/>
      <c r="G4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3" s="6">
        <f>IF(Table3[[#This Row],[Day STEP Incentive]]&lt;&gt;0,Table3[[#This Row],[Current Annual Funding]]/'Data Validation'!$B$6*Table3[[#This Row],[Months Needed (Max 4)]],0)</f>
        <v>0</v>
      </c>
      <c r="J43" s="57"/>
      <c r="K43" s="57"/>
      <c r="M43" s="6">
        <f>Table3[[#This Row],[Hours Per Week
(30 Max)]]*Table3[[#This Row],[NEFP Weeks (26 Max)]]*Table3[[#This Row],[Rate For Target Day Setting]]</f>
        <v>0</v>
      </c>
      <c r="N43" s="56"/>
      <c r="O43" s="56"/>
      <c r="P43" s="6">
        <f>IF(OR(Table3[[#This Row],[Target Service]]="Customized Employment",Table3[[#This Row],[Target Service]]="SEI - Individual Supported Employment"),Table3[[#This Row],[Hours Per Week
(25 Max)]]*Table3[[#This Row],[NIEP Weeks
(26 Max)]]*'Data Validation'!$B$4,0)</f>
        <v>0</v>
      </c>
      <c r="Q43" s="6">
        <f>SUM(Table3[[#This Row],[NIEP Incentive]],Table3[[#This Row],[NEFP Incentive]],Table3[[#This Row],[Provider Transition Incentive]],Table3[[#This Row],[Day STEP Incentive]])</f>
        <v>0</v>
      </c>
      <c r="R43" s="6">
        <f>Table3[[#This Row],[Current Annual Funding]]-Table3[[#This Row],[Target Annual Funding]]</f>
        <v>0</v>
      </c>
    </row>
    <row r="44" spans="3:18" x14ac:dyDescent="0.35">
      <c r="C44" s="6"/>
      <c r="E44" s="140"/>
      <c r="G4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4" s="6">
        <f>IF(Table3[[#This Row],[Day STEP Incentive]]&lt;&gt;0,Table3[[#This Row],[Current Annual Funding]]/'Data Validation'!$B$6*Table3[[#This Row],[Months Needed (Max 4)]],0)</f>
        <v>0</v>
      </c>
      <c r="J44" s="57"/>
      <c r="K44" s="57"/>
      <c r="M44" s="6">
        <f>Table3[[#This Row],[Hours Per Week
(30 Max)]]*Table3[[#This Row],[NEFP Weeks (26 Max)]]*Table3[[#This Row],[Rate For Target Day Setting]]</f>
        <v>0</v>
      </c>
      <c r="N44" s="56"/>
      <c r="O44" s="56"/>
      <c r="P44" s="6">
        <f>IF(OR(Table3[[#This Row],[Target Service]]="Customized Employment",Table3[[#This Row],[Target Service]]="SEI - Individual Supported Employment"),Table3[[#This Row],[Hours Per Week
(25 Max)]]*Table3[[#This Row],[NIEP Weeks
(26 Max)]]*'Data Validation'!$B$4,0)</f>
        <v>0</v>
      </c>
      <c r="Q44" s="6">
        <f>SUM(Table3[[#This Row],[NIEP Incentive]],Table3[[#This Row],[NEFP Incentive]],Table3[[#This Row],[Provider Transition Incentive]],Table3[[#This Row],[Day STEP Incentive]])</f>
        <v>0</v>
      </c>
      <c r="R44" s="6">
        <f>Table3[[#This Row],[Current Annual Funding]]-Table3[[#This Row],[Target Annual Funding]]</f>
        <v>0</v>
      </c>
    </row>
    <row r="45" spans="3:18" x14ac:dyDescent="0.35">
      <c r="C45" s="6"/>
      <c r="E45" s="140"/>
      <c r="G4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5" s="6">
        <f>IF(Table3[[#This Row],[Day STEP Incentive]]&lt;&gt;0,Table3[[#This Row],[Current Annual Funding]]/'Data Validation'!$B$6*Table3[[#This Row],[Months Needed (Max 4)]],0)</f>
        <v>0</v>
      </c>
      <c r="J45" s="57"/>
      <c r="K45" s="57"/>
      <c r="M45" s="6">
        <f>Table3[[#This Row],[Hours Per Week
(30 Max)]]*Table3[[#This Row],[NEFP Weeks (26 Max)]]*Table3[[#This Row],[Rate For Target Day Setting]]</f>
        <v>0</v>
      </c>
      <c r="N45" s="56"/>
      <c r="O45" s="56"/>
      <c r="P45" s="6">
        <f>IF(OR(Table3[[#This Row],[Target Service]]="Customized Employment",Table3[[#This Row],[Target Service]]="SEI - Individual Supported Employment"),Table3[[#This Row],[Hours Per Week
(25 Max)]]*Table3[[#This Row],[NIEP Weeks
(26 Max)]]*'Data Validation'!$B$4,0)</f>
        <v>0</v>
      </c>
      <c r="Q45" s="6">
        <f>SUM(Table3[[#This Row],[NIEP Incentive]],Table3[[#This Row],[NEFP Incentive]],Table3[[#This Row],[Provider Transition Incentive]],Table3[[#This Row],[Day STEP Incentive]])</f>
        <v>0</v>
      </c>
      <c r="R45" s="6">
        <f>Table3[[#This Row],[Current Annual Funding]]-Table3[[#This Row],[Target Annual Funding]]</f>
        <v>0</v>
      </c>
    </row>
    <row r="46" spans="3:18" x14ac:dyDescent="0.35">
      <c r="C46" s="6"/>
      <c r="E46" s="140"/>
      <c r="G4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6" s="6">
        <f>IF(Table3[[#This Row],[Day STEP Incentive]]&lt;&gt;0,Table3[[#This Row],[Current Annual Funding]]/'Data Validation'!$B$6*Table3[[#This Row],[Months Needed (Max 4)]],0)</f>
        <v>0</v>
      </c>
      <c r="J46" s="57"/>
      <c r="K46" s="57"/>
      <c r="M46" s="6">
        <f>Table3[[#This Row],[Hours Per Week
(30 Max)]]*Table3[[#This Row],[NEFP Weeks (26 Max)]]*Table3[[#This Row],[Rate For Target Day Setting]]</f>
        <v>0</v>
      </c>
      <c r="N46" s="56"/>
      <c r="O46" s="56"/>
      <c r="P46" s="6">
        <f>IF(OR(Table3[[#This Row],[Target Service]]="Customized Employment",Table3[[#This Row],[Target Service]]="SEI - Individual Supported Employment"),Table3[[#This Row],[Hours Per Week
(25 Max)]]*Table3[[#This Row],[NIEP Weeks
(26 Max)]]*'Data Validation'!$B$4,0)</f>
        <v>0</v>
      </c>
      <c r="Q46" s="6">
        <f>SUM(Table3[[#This Row],[NIEP Incentive]],Table3[[#This Row],[NEFP Incentive]],Table3[[#This Row],[Provider Transition Incentive]],Table3[[#This Row],[Day STEP Incentive]])</f>
        <v>0</v>
      </c>
      <c r="R46" s="6">
        <f>Table3[[#This Row],[Current Annual Funding]]-Table3[[#This Row],[Target Annual Funding]]</f>
        <v>0</v>
      </c>
    </row>
    <row r="47" spans="3:18" x14ac:dyDescent="0.35">
      <c r="C47" s="6"/>
      <c r="E47" s="140"/>
      <c r="G4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7" s="6">
        <f>IF(Table3[[#This Row],[Day STEP Incentive]]&lt;&gt;0,Table3[[#This Row],[Current Annual Funding]]/'Data Validation'!$B$6*Table3[[#This Row],[Months Needed (Max 4)]],0)</f>
        <v>0</v>
      </c>
      <c r="J47" s="57"/>
      <c r="K47" s="57"/>
      <c r="M47" s="6">
        <f>Table3[[#This Row],[Hours Per Week
(30 Max)]]*Table3[[#This Row],[NEFP Weeks (26 Max)]]*Table3[[#This Row],[Rate For Target Day Setting]]</f>
        <v>0</v>
      </c>
      <c r="N47" s="56"/>
      <c r="O47" s="56"/>
      <c r="P47" s="6">
        <f>IF(OR(Table3[[#This Row],[Target Service]]="Customized Employment",Table3[[#This Row],[Target Service]]="SEI - Individual Supported Employment"),Table3[[#This Row],[Hours Per Week
(25 Max)]]*Table3[[#This Row],[NIEP Weeks
(26 Max)]]*'Data Validation'!$B$4,0)</f>
        <v>0</v>
      </c>
      <c r="Q47" s="6">
        <f>SUM(Table3[[#This Row],[NIEP Incentive]],Table3[[#This Row],[NEFP Incentive]],Table3[[#This Row],[Provider Transition Incentive]],Table3[[#This Row],[Day STEP Incentive]])</f>
        <v>0</v>
      </c>
      <c r="R47" s="6">
        <f>Table3[[#This Row],[Current Annual Funding]]-Table3[[#This Row],[Target Annual Funding]]</f>
        <v>0</v>
      </c>
    </row>
    <row r="48" spans="3:18" x14ac:dyDescent="0.35">
      <c r="C48" s="6"/>
      <c r="E48" s="140"/>
      <c r="G4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8" s="6">
        <f>IF(Table3[[#This Row],[Day STEP Incentive]]&lt;&gt;0,Table3[[#This Row],[Current Annual Funding]]/'Data Validation'!$B$6*Table3[[#This Row],[Months Needed (Max 4)]],0)</f>
        <v>0</v>
      </c>
      <c r="J48" s="57"/>
      <c r="K48" s="57"/>
      <c r="M48" s="6">
        <f>Table3[[#This Row],[Hours Per Week
(30 Max)]]*Table3[[#This Row],[NEFP Weeks (26 Max)]]*Table3[[#This Row],[Rate For Target Day Setting]]</f>
        <v>0</v>
      </c>
      <c r="N48" s="56"/>
      <c r="O48" s="56"/>
      <c r="P48" s="6">
        <f>IF(OR(Table3[[#This Row],[Target Service]]="Customized Employment",Table3[[#This Row],[Target Service]]="SEI - Individual Supported Employment"),Table3[[#This Row],[Hours Per Week
(25 Max)]]*Table3[[#This Row],[NIEP Weeks
(26 Max)]]*'Data Validation'!$B$4,0)</f>
        <v>0</v>
      </c>
      <c r="Q48" s="6">
        <f>SUM(Table3[[#This Row],[NIEP Incentive]],Table3[[#This Row],[NEFP Incentive]],Table3[[#This Row],[Provider Transition Incentive]],Table3[[#This Row],[Day STEP Incentive]])</f>
        <v>0</v>
      </c>
      <c r="R48" s="6">
        <f>Table3[[#This Row],[Current Annual Funding]]-Table3[[#This Row],[Target Annual Funding]]</f>
        <v>0</v>
      </c>
    </row>
    <row r="49" spans="3:18" x14ac:dyDescent="0.35">
      <c r="C49" s="6"/>
      <c r="E49" s="140"/>
      <c r="G4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49" s="6">
        <f>IF(Table3[[#This Row],[Day STEP Incentive]]&lt;&gt;0,Table3[[#This Row],[Current Annual Funding]]/'Data Validation'!$B$6*Table3[[#This Row],[Months Needed (Max 4)]],0)</f>
        <v>0</v>
      </c>
      <c r="J49" s="57"/>
      <c r="K49" s="57"/>
      <c r="M49" s="6">
        <f>Table3[[#This Row],[Hours Per Week
(30 Max)]]*Table3[[#This Row],[NEFP Weeks (26 Max)]]*Table3[[#This Row],[Rate For Target Day Setting]]</f>
        <v>0</v>
      </c>
      <c r="N49" s="56"/>
      <c r="O49" s="56"/>
      <c r="P49" s="6">
        <f>IF(OR(Table3[[#This Row],[Target Service]]="Customized Employment",Table3[[#This Row],[Target Service]]="SEI - Individual Supported Employment"),Table3[[#This Row],[Hours Per Week
(25 Max)]]*Table3[[#This Row],[NIEP Weeks
(26 Max)]]*'Data Validation'!$B$4,0)</f>
        <v>0</v>
      </c>
      <c r="Q49" s="6">
        <f>SUM(Table3[[#This Row],[NIEP Incentive]],Table3[[#This Row],[NEFP Incentive]],Table3[[#This Row],[Provider Transition Incentive]],Table3[[#This Row],[Day STEP Incentive]])</f>
        <v>0</v>
      </c>
      <c r="R49" s="6">
        <f>Table3[[#This Row],[Current Annual Funding]]-Table3[[#This Row],[Target Annual Funding]]</f>
        <v>0</v>
      </c>
    </row>
    <row r="50" spans="3:18" x14ac:dyDescent="0.35">
      <c r="C50" s="6"/>
      <c r="E50" s="140"/>
      <c r="G5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0" s="6">
        <f>IF(Table3[[#This Row],[Day STEP Incentive]]&lt;&gt;0,Table3[[#This Row],[Current Annual Funding]]/'Data Validation'!$B$6*Table3[[#This Row],[Months Needed (Max 4)]],0)</f>
        <v>0</v>
      </c>
      <c r="J50" s="57"/>
      <c r="K50" s="57"/>
      <c r="M50" s="6">
        <f>Table3[[#This Row],[Hours Per Week
(30 Max)]]*Table3[[#This Row],[NEFP Weeks (26 Max)]]*Table3[[#This Row],[Rate For Target Day Setting]]</f>
        <v>0</v>
      </c>
      <c r="N50" s="56"/>
      <c r="O50" s="56"/>
      <c r="P50" s="6">
        <f>IF(OR(Table3[[#This Row],[Target Service]]="Customized Employment",Table3[[#This Row],[Target Service]]="SEI - Individual Supported Employment"),Table3[[#This Row],[Hours Per Week
(25 Max)]]*Table3[[#This Row],[NIEP Weeks
(26 Max)]]*'Data Validation'!$B$4,0)</f>
        <v>0</v>
      </c>
      <c r="Q50" s="6">
        <f>SUM(Table3[[#This Row],[NIEP Incentive]],Table3[[#This Row],[NEFP Incentive]],Table3[[#This Row],[Provider Transition Incentive]],Table3[[#This Row],[Day STEP Incentive]])</f>
        <v>0</v>
      </c>
      <c r="R50" s="6">
        <f>Table3[[#This Row],[Current Annual Funding]]-Table3[[#This Row],[Target Annual Funding]]</f>
        <v>0</v>
      </c>
    </row>
    <row r="51" spans="3:18" x14ac:dyDescent="0.35">
      <c r="C51" s="6"/>
      <c r="E51" s="140"/>
      <c r="G51"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1" s="6">
        <f>IF(Table3[[#This Row],[Day STEP Incentive]]&lt;&gt;0,Table3[[#This Row],[Current Annual Funding]]/'Data Validation'!$B$6*Table3[[#This Row],[Months Needed (Max 4)]],0)</f>
        <v>0</v>
      </c>
      <c r="J51" s="57"/>
      <c r="K51" s="57"/>
      <c r="M51" s="6">
        <f>Table3[[#This Row],[Hours Per Week
(30 Max)]]*Table3[[#This Row],[NEFP Weeks (26 Max)]]*Table3[[#This Row],[Rate For Target Day Setting]]</f>
        <v>0</v>
      </c>
      <c r="N51" s="56"/>
      <c r="O51" s="56"/>
      <c r="P51" s="6">
        <f>IF(OR(Table3[[#This Row],[Target Service]]="Customized Employment",Table3[[#This Row],[Target Service]]="SEI - Individual Supported Employment"),Table3[[#This Row],[Hours Per Week
(25 Max)]]*Table3[[#This Row],[NIEP Weeks
(26 Max)]]*'Data Validation'!$B$4,0)</f>
        <v>0</v>
      </c>
      <c r="Q51" s="6">
        <f>SUM(Table3[[#This Row],[NIEP Incentive]],Table3[[#This Row],[NEFP Incentive]],Table3[[#This Row],[Provider Transition Incentive]],Table3[[#This Row],[Day STEP Incentive]])</f>
        <v>0</v>
      </c>
      <c r="R51" s="6">
        <f>Table3[[#This Row],[Current Annual Funding]]-Table3[[#This Row],[Target Annual Funding]]</f>
        <v>0</v>
      </c>
    </row>
    <row r="52" spans="3:18" x14ac:dyDescent="0.35">
      <c r="C52" s="6"/>
      <c r="E52" s="140"/>
      <c r="G52"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2" s="6">
        <f>IF(Table3[[#This Row],[Day STEP Incentive]]&lt;&gt;0,Table3[[#This Row],[Current Annual Funding]]/'Data Validation'!$B$6*Table3[[#This Row],[Months Needed (Max 4)]],0)</f>
        <v>0</v>
      </c>
      <c r="J52" s="57"/>
      <c r="K52" s="57"/>
      <c r="M52" s="6">
        <f>Table3[[#This Row],[Hours Per Week
(30 Max)]]*Table3[[#This Row],[NEFP Weeks (26 Max)]]*Table3[[#This Row],[Rate For Target Day Setting]]</f>
        <v>0</v>
      </c>
      <c r="N52" s="56"/>
      <c r="O52" s="56"/>
      <c r="P52" s="6">
        <f>IF(OR(Table3[[#This Row],[Target Service]]="Customized Employment",Table3[[#This Row],[Target Service]]="SEI - Individual Supported Employment"),Table3[[#This Row],[Hours Per Week
(25 Max)]]*Table3[[#This Row],[NIEP Weeks
(26 Max)]]*'Data Validation'!$B$4,0)</f>
        <v>0</v>
      </c>
      <c r="Q52" s="6">
        <f>SUM(Table3[[#This Row],[NIEP Incentive]],Table3[[#This Row],[NEFP Incentive]],Table3[[#This Row],[Provider Transition Incentive]],Table3[[#This Row],[Day STEP Incentive]])</f>
        <v>0</v>
      </c>
      <c r="R52" s="6">
        <f>Table3[[#This Row],[Current Annual Funding]]-Table3[[#This Row],[Target Annual Funding]]</f>
        <v>0</v>
      </c>
    </row>
    <row r="53" spans="3:18" x14ac:dyDescent="0.35">
      <c r="C53" s="6"/>
      <c r="E53" s="140"/>
      <c r="G5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3" s="6">
        <f>IF(Table3[[#This Row],[Day STEP Incentive]]&lt;&gt;0,Table3[[#This Row],[Current Annual Funding]]/'Data Validation'!$B$6*Table3[[#This Row],[Months Needed (Max 4)]],0)</f>
        <v>0</v>
      </c>
      <c r="J53" s="57"/>
      <c r="K53" s="57"/>
      <c r="M53" s="6">
        <f>Table3[[#This Row],[Hours Per Week
(30 Max)]]*Table3[[#This Row],[NEFP Weeks (26 Max)]]*Table3[[#This Row],[Rate For Target Day Setting]]</f>
        <v>0</v>
      </c>
      <c r="N53" s="56"/>
      <c r="O53" s="56"/>
      <c r="P53" s="6">
        <f>IF(OR(Table3[[#This Row],[Target Service]]="Customized Employment",Table3[[#This Row],[Target Service]]="SEI - Individual Supported Employment"),Table3[[#This Row],[Hours Per Week
(25 Max)]]*Table3[[#This Row],[NIEP Weeks
(26 Max)]]*'Data Validation'!$B$4,0)</f>
        <v>0</v>
      </c>
      <c r="Q53" s="6">
        <f>SUM(Table3[[#This Row],[NIEP Incentive]],Table3[[#This Row],[NEFP Incentive]],Table3[[#This Row],[Provider Transition Incentive]],Table3[[#This Row],[Day STEP Incentive]])</f>
        <v>0</v>
      </c>
      <c r="R53" s="6">
        <f>Table3[[#This Row],[Current Annual Funding]]-Table3[[#This Row],[Target Annual Funding]]</f>
        <v>0</v>
      </c>
    </row>
    <row r="54" spans="3:18" x14ac:dyDescent="0.35">
      <c r="C54" s="6"/>
      <c r="E54" s="140"/>
      <c r="G5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4" s="6">
        <f>IF(Table3[[#This Row],[Day STEP Incentive]]&lt;&gt;0,Table3[[#This Row],[Current Annual Funding]]/'Data Validation'!$B$6*Table3[[#This Row],[Months Needed (Max 4)]],0)</f>
        <v>0</v>
      </c>
      <c r="J54" s="57"/>
      <c r="K54" s="57"/>
      <c r="M54" s="6">
        <f>Table3[[#This Row],[Hours Per Week
(30 Max)]]*Table3[[#This Row],[NEFP Weeks (26 Max)]]*Table3[[#This Row],[Rate For Target Day Setting]]</f>
        <v>0</v>
      </c>
      <c r="N54" s="56"/>
      <c r="O54" s="56"/>
      <c r="P54" s="6">
        <f>IF(OR(Table3[[#This Row],[Target Service]]="Customized Employment",Table3[[#This Row],[Target Service]]="SEI - Individual Supported Employment"),Table3[[#This Row],[Hours Per Week
(25 Max)]]*Table3[[#This Row],[NIEP Weeks
(26 Max)]]*'Data Validation'!$B$4,0)</f>
        <v>0</v>
      </c>
      <c r="Q54" s="6">
        <f>SUM(Table3[[#This Row],[NIEP Incentive]],Table3[[#This Row],[NEFP Incentive]],Table3[[#This Row],[Provider Transition Incentive]],Table3[[#This Row],[Day STEP Incentive]])</f>
        <v>0</v>
      </c>
      <c r="R54" s="6">
        <f>Table3[[#This Row],[Current Annual Funding]]-Table3[[#This Row],[Target Annual Funding]]</f>
        <v>0</v>
      </c>
    </row>
    <row r="55" spans="3:18" x14ac:dyDescent="0.35">
      <c r="C55" s="6"/>
      <c r="E55" s="140"/>
      <c r="G5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5" s="6">
        <f>IF(Table3[[#This Row],[Day STEP Incentive]]&lt;&gt;0,Table3[[#This Row],[Current Annual Funding]]/'Data Validation'!$B$6*Table3[[#This Row],[Months Needed (Max 4)]],0)</f>
        <v>0</v>
      </c>
      <c r="J55" s="57"/>
      <c r="K55" s="57"/>
      <c r="M55" s="6">
        <f>Table3[[#This Row],[Hours Per Week
(30 Max)]]*Table3[[#This Row],[NEFP Weeks (26 Max)]]*Table3[[#This Row],[Rate For Target Day Setting]]</f>
        <v>0</v>
      </c>
      <c r="N55" s="56"/>
      <c r="O55" s="56"/>
      <c r="P55" s="6">
        <f>IF(OR(Table3[[#This Row],[Target Service]]="Customized Employment",Table3[[#This Row],[Target Service]]="SEI - Individual Supported Employment"),Table3[[#This Row],[Hours Per Week
(25 Max)]]*Table3[[#This Row],[NIEP Weeks
(26 Max)]]*'Data Validation'!$B$4,0)</f>
        <v>0</v>
      </c>
      <c r="Q55" s="6">
        <f>SUM(Table3[[#This Row],[NIEP Incentive]],Table3[[#This Row],[NEFP Incentive]],Table3[[#This Row],[Provider Transition Incentive]],Table3[[#This Row],[Day STEP Incentive]])</f>
        <v>0</v>
      </c>
      <c r="R55" s="6">
        <f>Table3[[#This Row],[Current Annual Funding]]-Table3[[#This Row],[Target Annual Funding]]</f>
        <v>0</v>
      </c>
    </row>
    <row r="56" spans="3:18" x14ac:dyDescent="0.35">
      <c r="C56" s="6"/>
      <c r="E56" s="140"/>
      <c r="G5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6" s="6">
        <f>IF(Table3[[#This Row],[Day STEP Incentive]]&lt;&gt;0,Table3[[#This Row],[Current Annual Funding]]/'Data Validation'!$B$6*Table3[[#This Row],[Months Needed (Max 4)]],0)</f>
        <v>0</v>
      </c>
      <c r="J56" s="57"/>
      <c r="K56" s="57"/>
      <c r="M56" s="6">
        <f>Table3[[#This Row],[Hours Per Week
(30 Max)]]*Table3[[#This Row],[NEFP Weeks (26 Max)]]*Table3[[#This Row],[Rate For Target Day Setting]]</f>
        <v>0</v>
      </c>
      <c r="N56" s="56"/>
      <c r="O56" s="56"/>
      <c r="P56" s="6">
        <f>IF(OR(Table3[[#This Row],[Target Service]]="Customized Employment",Table3[[#This Row],[Target Service]]="SEI - Individual Supported Employment"),Table3[[#This Row],[Hours Per Week
(25 Max)]]*Table3[[#This Row],[NIEP Weeks
(26 Max)]]*'Data Validation'!$B$4,0)</f>
        <v>0</v>
      </c>
      <c r="Q56" s="6">
        <f>SUM(Table3[[#This Row],[NIEP Incentive]],Table3[[#This Row],[NEFP Incentive]],Table3[[#This Row],[Provider Transition Incentive]],Table3[[#This Row],[Day STEP Incentive]])</f>
        <v>0</v>
      </c>
      <c r="R56" s="6">
        <f>Table3[[#This Row],[Current Annual Funding]]-Table3[[#This Row],[Target Annual Funding]]</f>
        <v>0</v>
      </c>
    </row>
    <row r="57" spans="3:18" x14ac:dyDescent="0.35">
      <c r="C57" s="6"/>
      <c r="E57" s="140"/>
      <c r="G5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7" s="6">
        <f>IF(Table3[[#This Row],[Day STEP Incentive]]&lt;&gt;0,Table3[[#This Row],[Current Annual Funding]]/'Data Validation'!$B$6*Table3[[#This Row],[Months Needed (Max 4)]],0)</f>
        <v>0</v>
      </c>
      <c r="J57" s="57"/>
      <c r="K57" s="57"/>
      <c r="M57" s="6">
        <f>Table3[[#This Row],[Hours Per Week
(30 Max)]]*Table3[[#This Row],[NEFP Weeks (26 Max)]]*Table3[[#This Row],[Rate For Target Day Setting]]</f>
        <v>0</v>
      </c>
      <c r="N57" s="56"/>
      <c r="O57" s="56"/>
      <c r="P57" s="6">
        <f>IF(OR(Table3[[#This Row],[Target Service]]="Customized Employment",Table3[[#This Row],[Target Service]]="SEI - Individual Supported Employment"),Table3[[#This Row],[Hours Per Week
(25 Max)]]*Table3[[#This Row],[NIEP Weeks
(26 Max)]]*'Data Validation'!$B$4,0)</f>
        <v>0</v>
      </c>
      <c r="Q57" s="6">
        <f>SUM(Table3[[#This Row],[NIEP Incentive]],Table3[[#This Row],[NEFP Incentive]],Table3[[#This Row],[Provider Transition Incentive]],Table3[[#This Row],[Day STEP Incentive]])</f>
        <v>0</v>
      </c>
      <c r="R57" s="6">
        <f>Table3[[#This Row],[Current Annual Funding]]-Table3[[#This Row],[Target Annual Funding]]</f>
        <v>0</v>
      </c>
    </row>
    <row r="58" spans="3:18" x14ac:dyDescent="0.35">
      <c r="C58" s="6"/>
      <c r="E58" s="140"/>
      <c r="G5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8" s="6">
        <f>IF(Table3[[#This Row],[Day STEP Incentive]]&lt;&gt;0,Table3[[#This Row],[Current Annual Funding]]/'Data Validation'!$B$6*Table3[[#This Row],[Months Needed (Max 4)]],0)</f>
        <v>0</v>
      </c>
      <c r="J58" s="57"/>
      <c r="K58" s="57"/>
      <c r="M58" s="6">
        <f>Table3[[#This Row],[Hours Per Week
(30 Max)]]*Table3[[#This Row],[NEFP Weeks (26 Max)]]*Table3[[#This Row],[Rate For Target Day Setting]]</f>
        <v>0</v>
      </c>
      <c r="N58" s="56"/>
      <c r="O58" s="56"/>
      <c r="P58" s="6">
        <f>IF(OR(Table3[[#This Row],[Target Service]]="Customized Employment",Table3[[#This Row],[Target Service]]="SEI - Individual Supported Employment"),Table3[[#This Row],[Hours Per Week
(25 Max)]]*Table3[[#This Row],[NIEP Weeks
(26 Max)]]*'Data Validation'!$B$4,0)</f>
        <v>0</v>
      </c>
      <c r="Q58" s="6">
        <f>SUM(Table3[[#This Row],[NIEP Incentive]],Table3[[#This Row],[NEFP Incentive]],Table3[[#This Row],[Provider Transition Incentive]],Table3[[#This Row],[Day STEP Incentive]])</f>
        <v>0</v>
      </c>
      <c r="R58" s="6">
        <f>Table3[[#This Row],[Current Annual Funding]]-Table3[[#This Row],[Target Annual Funding]]</f>
        <v>0</v>
      </c>
    </row>
    <row r="59" spans="3:18" x14ac:dyDescent="0.35">
      <c r="C59" s="6"/>
      <c r="E59" s="140"/>
      <c r="G5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59" s="6">
        <f>IF(Table3[[#This Row],[Day STEP Incentive]]&lt;&gt;0,Table3[[#This Row],[Current Annual Funding]]/'Data Validation'!$B$6*Table3[[#This Row],[Months Needed (Max 4)]],0)</f>
        <v>0</v>
      </c>
      <c r="J59" s="57"/>
      <c r="K59" s="57"/>
      <c r="M59" s="6">
        <f>Table3[[#This Row],[Hours Per Week
(30 Max)]]*Table3[[#This Row],[NEFP Weeks (26 Max)]]*Table3[[#This Row],[Rate For Target Day Setting]]</f>
        <v>0</v>
      </c>
      <c r="N59" s="56"/>
      <c r="O59" s="56"/>
      <c r="P59" s="6">
        <f>IF(OR(Table3[[#This Row],[Target Service]]="Customized Employment",Table3[[#This Row],[Target Service]]="SEI - Individual Supported Employment"),Table3[[#This Row],[Hours Per Week
(25 Max)]]*Table3[[#This Row],[NIEP Weeks
(26 Max)]]*'Data Validation'!$B$4,0)</f>
        <v>0</v>
      </c>
      <c r="Q59" s="6">
        <f>SUM(Table3[[#This Row],[NIEP Incentive]],Table3[[#This Row],[NEFP Incentive]],Table3[[#This Row],[Provider Transition Incentive]],Table3[[#This Row],[Day STEP Incentive]])</f>
        <v>0</v>
      </c>
      <c r="R59" s="6">
        <f>Table3[[#This Row],[Current Annual Funding]]-Table3[[#This Row],[Target Annual Funding]]</f>
        <v>0</v>
      </c>
    </row>
    <row r="60" spans="3:18" x14ac:dyDescent="0.35">
      <c r="C60" s="6"/>
      <c r="E60" s="140"/>
      <c r="G6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0" s="6">
        <f>IF(Table3[[#This Row],[Day STEP Incentive]]&lt;&gt;0,Table3[[#This Row],[Current Annual Funding]]/'Data Validation'!$B$6*Table3[[#This Row],[Months Needed (Max 4)]],0)</f>
        <v>0</v>
      </c>
      <c r="J60" s="57"/>
      <c r="K60" s="57"/>
      <c r="M60" s="6">
        <f>Table3[[#This Row],[Hours Per Week
(30 Max)]]*Table3[[#This Row],[NEFP Weeks (26 Max)]]*Table3[[#This Row],[Rate For Target Day Setting]]</f>
        <v>0</v>
      </c>
      <c r="N60" s="56"/>
      <c r="O60" s="56"/>
      <c r="P60" s="6">
        <f>IF(OR(Table3[[#This Row],[Target Service]]="Customized Employment",Table3[[#This Row],[Target Service]]="SEI - Individual Supported Employment"),Table3[[#This Row],[Hours Per Week
(25 Max)]]*Table3[[#This Row],[NIEP Weeks
(26 Max)]]*'Data Validation'!$B$4,0)</f>
        <v>0</v>
      </c>
      <c r="Q60" s="6">
        <f>SUM(Table3[[#This Row],[NIEP Incentive]],Table3[[#This Row],[NEFP Incentive]],Table3[[#This Row],[Provider Transition Incentive]],Table3[[#This Row],[Day STEP Incentive]])</f>
        <v>0</v>
      </c>
      <c r="R60" s="6">
        <f>Table3[[#This Row],[Current Annual Funding]]-Table3[[#This Row],[Target Annual Funding]]</f>
        <v>0</v>
      </c>
    </row>
    <row r="61" spans="3:18" x14ac:dyDescent="0.35">
      <c r="C61" s="6"/>
      <c r="E61" s="140"/>
      <c r="G61"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1" s="6">
        <f>IF(Table3[[#This Row],[Day STEP Incentive]]&lt;&gt;0,Table3[[#This Row],[Current Annual Funding]]/'Data Validation'!$B$6*Table3[[#This Row],[Months Needed (Max 4)]],0)</f>
        <v>0</v>
      </c>
      <c r="J61" s="57"/>
      <c r="K61" s="57"/>
      <c r="M61" s="6">
        <f>Table3[[#This Row],[Hours Per Week
(30 Max)]]*Table3[[#This Row],[NEFP Weeks (26 Max)]]*Table3[[#This Row],[Rate For Target Day Setting]]</f>
        <v>0</v>
      </c>
      <c r="N61" s="56"/>
      <c r="O61" s="56"/>
      <c r="P61" s="6">
        <f>IF(OR(Table3[[#This Row],[Target Service]]="Customized Employment",Table3[[#This Row],[Target Service]]="SEI - Individual Supported Employment"),Table3[[#This Row],[Hours Per Week
(25 Max)]]*Table3[[#This Row],[NIEP Weeks
(26 Max)]]*'Data Validation'!$B$4,0)</f>
        <v>0</v>
      </c>
      <c r="Q61" s="6">
        <f>SUM(Table3[[#This Row],[NIEP Incentive]],Table3[[#This Row],[NEFP Incentive]],Table3[[#This Row],[Provider Transition Incentive]],Table3[[#This Row],[Day STEP Incentive]])</f>
        <v>0</v>
      </c>
      <c r="R61" s="6">
        <f>Table3[[#This Row],[Current Annual Funding]]-Table3[[#This Row],[Target Annual Funding]]</f>
        <v>0</v>
      </c>
    </row>
    <row r="62" spans="3:18" x14ac:dyDescent="0.35">
      <c r="C62" s="6"/>
      <c r="E62" s="140"/>
      <c r="G62"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2" s="6">
        <f>IF(Table3[[#This Row],[Day STEP Incentive]]&lt;&gt;0,Table3[[#This Row],[Current Annual Funding]]/'Data Validation'!$B$6*Table3[[#This Row],[Months Needed (Max 4)]],0)</f>
        <v>0</v>
      </c>
      <c r="J62" s="57"/>
      <c r="K62" s="57"/>
      <c r="M62" s="6">
        <f>Table3[[#This Row],[Hours Per Week
(30 Max)]]*Table3[[#This Row],[NEFP Weeks (26 Max)]]*Table3[[#This Row],[Rate For Target Day Setting]]</f>
        <v>0</v>
      </c>
      <c r="N62" s="56"/>
      <c r="O62" s="56"/>
      <c r="P62" s="6">
        <f>IF(OR(Table3[[#This Row],[Target Service]]="Customized Employment",Table3[[#This Row],[Target Service]]="SEI - Individual Supported Employment"),Table3[[#This Row],[Hours Per Week
(25 Max)]]*Table3[[#This Row],[NIEP Weeks
(26 Max)]]*'Data Validation'!$B$4,0)</f>
        <v>0</v>
      </c>
      <c r="Q62" s="6">
        <f>SUM(Table3[[#This Row],[NIEP Incentive]],Table3[[#This Row],[NEFP Incentive]],Table3[[#This Row],[Provider Transition Incentive]],Table3[[#This Row],[Day STEP Incentive]])</f>
        <v>0</v>
      </c>
      <c r="R62" s="6">
        <f>Table3[[#This Row],[Current Annual Funding]]-Table3[[#This Row],[Target Annual Funding]]</f>
        <v>0</v>
      </c>
    </row>
    <row r="63" spans="3:18" x14ac:dyDescent="0.35">
      <c r="C63" s="6"/>
      <c r="E63" s="140"/>
      <c r="G6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3" s="6">
        <f>IF(Table3[[#This Row],[Day STEP Incentive]]&lt;&gt;0,Table3[[#This Row],[Current Annual Funding]]/'Data Validation'!$B$6*Table3[[#This Row],[Months Needed (Max 4)]],0)</f>
        <v>0</v>
      </c>
      <c r="J63" s="57"/>
      <c r="K63" s="57"/>
      <c r="M63" s="6">
        <f>Table3[[#This Row],[Hours Per Week
(30 Max)]]*Table3[[#This Row],[NEFP Weeks (26 Max)]]*Table3[[#This Row],[Rate For Target Day Setting]]</f>
        <v>0</v>
      </c>
      <c r="N63" s="56"/>
      <c r="O63" s="56"/>
      <c r="P63" s="6">
        <f>IF(OR(Table3[[#This Row],[Target Service]]="Customized Employment",Table3[[#This Row],[Target Service]]="SEI - Individual Supported Employment"),Table3[[#This Row],[Hours Per Week
(25 Max)]]*Table3[[#This Row],[NIEP Weeks
(26 Max)]]*'Data Validation'!$B$4,0)</f>
        <v>0</v>
      </c>
      <c r="Q63" s="6">
        <f>SUM(Table3[[#This Row],[NIEP Incentive]],Table3[[#This Row],[NEFP Incentive]],Table3[[#This Row],[Provider Transition Incentive]],Table3[[#This Row],[Day STEP Incentive]])</f>
        <v>0</v>
      </c>
      <c r="R63" s="6">
        <f>Table3[[#This Row],[Current Annual Funding]]-Table3[[#This Row],[Target Annual Funding]]</f>
        <v>0</v>
      </c>
    </row>
    <row r="64" spans="3:18" x14ac:dyDescent="0.35">
      <c r="C64" s="6"/>
      <c r="E64" s="140"/>
      <c r="G6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4" s="6">
        <f>IF(Table3[[#This Row],[Day STEP Incentive]]&lt;&gt;0,Table3[[#This Row],[Current Annual Funding]]/'Data Validation'!$B$6*Table3[[#This Row],[Months Needed (Max 4)]],0)</f>
        <v>0</v>
      </c>
      <c r="J64" s="57"/>
      <c r="K64" s="57"/>
      <c r="M64" s="6">
        <f>Table3[[#This Row],[Hours Per Week
(30 Max)]]*Table3[[#This Row],[NEFP Weeks (26 Max)]]*Table3[[#This Row],[Rate For Target Day Setting]]</f>
        <v>0</v>
      </c>
      <c r="N64" s="56"/>
      <c r="O64" s="56"/>
      <c r="P64" s="6">
        <f>IF(OR(Table3[[#This Row],[Target Service]]="Customized Employment",Table3[[#This Row],[Target Service]]="SEI - Individual Supported Employment"),Table3[[#This Row],[Hours Per Week
(25 Max)]]*Table3[[#This Row],[NIEP Weeks
(26 Max)]]*'Data Validation'!$B$4,0)</f>
        <v>0</v>
      </c>
      <c r="Q64" s="6">
        <f>SUM(Table3[[#This Row],[NIEP Incentive]],Table3[[#This Row],[NEFP Incentive]],Table3[[#This Row],[Provider Transition Incentive]],Table3[[#This Row],[Day STEP Incentive]])</f>
        <v>0</v>
      </c>
      <c r="R64" s="6">
        <f>Table3[[#This Row],[Current Annual Funding]]-Table3[[#This Row],[Target Annual Funding]]</f>
        <v>0</v>
      </c>
    </row>
    <row r="65" spans="3:18" x14ac:dyDescent="0.35">
      <c r="C65" s="6"/>
      <c r="E65" s="140"/>
      <c r="G6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5" s="6">
        <f>IF(Table3[[#This Row],[Day STEP Incentive]]&lt;&gt;0,Table3[[#This Row],[Current Annual Funding]]/'Data Validation'!$B$6*Table3[[#This Row],[Months Needed (Max 4)]],0)</f>
        <v>0</v>
      </c>
      <c r="J65" s="57"/>
      <c r="K65" s="57"/>
      <c r="M65" s="6">
        <f>Table3[[#This Row],[Hours Per Week
(30 Max)]]*Table3[[#This Row],[NEFP Weeks (26 Max)]]*Table3[[#This Row],[Rate For Target Day Setting]]</f>
        <v>0</v>
      </c>
      <c r="N65" s="56"/>
      <c r="O65" s="56"/>
      <c r="P65" s="6">
        <f>IF(OR(Table3[[#This Row],[Target Service]]="Customized Employment",Table3[[#This Row],[Target Service]]="SEI - Individual Supported Employment"),Table3[[#This Row],[Hours Per Week
(25 Max)]]*Table3[[#This Row],[NIEP Weeks
(26 Max)]]*'Data Validation'!$B$4,0)</f>
        <v>0</v>
      </c>
      <c r="Q65" s="6">
        <f>SUM(Table3[[#This Row],[NIEP Incentive]],Table3[[#This Row],[NEFP Incentive]],Table3[[#This Row],[Provider Transition Incentive]],Table3[[#This Row],[Day STEP Incentive]])</f>
        <v>0</v>
      </c>
      <c r="R65" s="6">
        <f>Table3[[#This Row],[Current Annual Funding]]-Table3[[#This Row],[Target Annual Funding]]</f>
        <v>0</v>
      </c>
    </row>
    <row r="66" spans="3:18" x14ac:dyDescent="0.35">
      <c r="C66" s="6"/>
      <c r="E66" s="140"/>
      <c r="G6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6" s="6">
        <f>IF(Table3[[#This Row],[Day STEP Incentive]]&lt;&gt;0,Table3[[#This Row],[Current Annual Funding]]/'Data Validation'!$B$6*Table3[[#This Row],[Months Needed (Max 4)]],0)</f>
        <v>0</v>
      </c>
      <c r="J66" s="57"/>
      <c r="K66" s="57"/>
      <c r="M66" s="6">
        <f>Table3[[#This Row],[Hours Per Week
(30 Max)]]*Table3[[#This Row],[NEFP Weeks (26 Max)]]*Table3[[#This Row],[Rate For Target Day Setting]]</f>
        <v>0</v>
      </c>
      <c r="N66" s="56"/>
      <c r="O66" s="56"/>
      <c r="P66" s="6">
        <f>IF(OR(Table3[[#This Row],[Target Service]]="Customized Employment",Table3[[#This Row],[Target Service]]="SEI - Individual Supported Employment"),Table3[[#This Row],[Hours Per Week
(25 Max)]]*Table3[[#This Row],[NIEP Weeks
(26 Max)]]*'Data Validation'!$B$4,0)</f>
        <v>0</v>
      </c>
      <c r="Q66" s="6">
        <f>SUM(Table3[[#This Row],[NIEP Incentive]],Table3[[#This Row],[NEFP Incentive]],Table3[[#This Row],[Provider Transition Incentive]],Table3[[#This Row],[Day STEP Incentive]])</f>
        <v>0</v>
      </c>
      <c r="R66" s="6">
        <f>Table3[[#This Row],[Current Annual Funding]]-Table3[[#This Row],[Target Annual Funding]]</f>
        <v>0</v>
      </c>
    </row>
    <row r="67" spans="3:18" x14ac:dyDescent="0.35">
      <c r="C67" s="6"/>
      <c r="E67" s="140"/>
      <c r="G6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7" s="6">
        <f>IF(Table3[[#This Row],[Day STEP Incentive]]&lt;&gt;0,Table3[[#This Row],[Current Annual Funding]]/'Data Validation'!$B$6*Table3[[#This Row],[Months Needed (Max 4)]],0)</f>
        <v>0</v>
      </c>
      <c r="J67" s="57"/>
      <c r="K67" s="57"/>
      <c r="M67" s="6">
        <f>Table3[[#This Row],[Hours Per Week
(30 Max)]]*Table3[[#This Row],[NEFP Weeks (26 Max)]]*Table3[[#This Row],[Rate For Target Day Setting]]</f>
        <v>0</v>
      </c>
      <c r="N67" s="56"/>
      <c r="O67" s="56"/>
      <c r="P67" s="6">
        <f>IF(OR(Table3[[#This Row],[Target Service]]="Customized Employment",Table3[[#This Row],[Target Service]]="SEI - Individual Supported Employment"),Table3[[#This Row],[Hours Per Week
(25 Max)]]*Table3[[#This Row],[NIEP Weeks
(26 Max)]]*'Data Validation'!$B$4,0)</f>
        <v>0</v>
      </c>
      <c r="Q67" s="6">
        <f>SUM(Table3[[#This Row],[NIEP Incentive]],Table3[[#This Row],[NEFP Incentive]],Table3[[#This Row],[Provider Transition Incentive]],Table3[[#This Row],[Day STEP Incentive]])</f>
        <v>0</v>
      </c>
      <c r="R67" s="6">
        <f>Table3[[#This Row],[Current Annual Funding]]-Table3[[#This Row],[Target Annual Funding]]</f>
        <v>0</v>
      </c>
    </row>
    <row r="68" spans="3:18" x14ac:dyDescent="0.35">
      <c r="C68" s="6"/>
      <c r="E68" s="140"/>
      <c r="G6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8" s="6">
        <f>IF(Table3[[#This Row],[Day STEP Incentive]]&lt;&gt;0,Table3[[#This Row],[Current Annual Funding]]/'Data Validation'!$B$6*Table3[[#This Row],[Months Needed (Max 4)]],0)</f>
        <v>0</v>
      </c>
      <c r="J68" s="57"/>
      <c r="K68" s="57"/>
      <c r="M68" s="6">
        <f>Table3[[#This Row],[Hours Per Week
(30 Max)]]*Table3[[#This Row],[NEFP Weeks (26 Max)]]*Table3[[#This Row],[Rate For Target Day Setting]]</f>
        <v>0</v>
      </c>
      <c r="N68" s="56"/>
      <c r="O68" s="56"/>
      <c r="P68" s="6">
        <f>IF(OR(Table3[[#This Row],[Target Service]]="Customized Employment",Table3[[#This Row],[Target Service]]="SEI - Individual Supported Employment"),Table3[[#This Row],[Hours Per Week
(25 Max)]]*Table3[[#This Row],[NIEP Weeks
(26 Max)]]*'Data Validation'!$B$4,0)</f>
        <v>0</v>
      </c>
      <c r="Q68" s="6">
        <f>SUM(Table3[[#This Row],[NIEP Incentive]],Table3[[#This Row],[NEFP Incentive]],Table3[[#This Row],[Provider Transition Incentive]],Table3[[#This Row],[Day STEP Incentive]])</f>
        <v>0</v>
      </c>
      <c r="R68" s="6">
        <f>Table3[[#This Row],[Current Annual Funding]]-Table3[[#This Row],[Target Annual Funding]]</f>
        <v>0</v>
      </c>
    </row>
    <row r="69" spans="3:18" x14ac:dyDescent="0.35">
      <c r="C69" s="6"/>
      <c r="E69" s="140"/>
      <c r="G6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69" s="6">
        <f>IF(Table3[[#This Row],[Day STEP Incentive]]&lt;&gt;0,Table3[[#This Row],[Current Annual Funding]]/'Data Validation'!$B$6*Table3[[#This Row],[Months Needed (Max 4)]],0)</f>
        <v>0</v>
      </c>
      <c r="J69" s="57"/>
      <c r="K69" s="57"/>
      <c r="M69" s="6">
        <f>Table3[[#This Row],[Hours Per Week
(30 Max)]]*Table3[[#This Row],[NEFP Weeks (26 Max)]]*Table3[[#This Row],[Rate For Target Day Setting]]</f>
        <v>0</v>
      </c>
      <c r="N69" s="56"/>
      <c r="O69" s="56"/>
      <c r="P69" s="6">
        <f>IF(OR(Table3[[#This Row],[Target Service]]="Customized Employment",Table3[[#This Row],[Target Service]]="SEI - Individual Supported Employment"),Table3[[#This Row],[Hours Per Week
(25 Max)]]*Table3[[#This Row],[NIEP Weeks
(26 Max)]]*'Data Validation'!$B$4,0)</f>
        <v>0</v>
      </c>
      <c r="Q69" s="6">
        <f>SUM(Table3[[#This Row],[NIEP Incentive]],Table3[[#This Row],[NEFP Incentive]],Table3[[#This Row],[Provider Transition Incentive]],Table3[[#This Row],[Day STEP Incentive]])</f>
        <v>0</v>
      </c>
      <c r="R69" s="6">
        <f>Table3[[#This Row],[Current Annual Funding]]-Table3[[#This Row],[Target Annual Funding]]</f>
        <v>0</v>
      </c>
    </row>
    <row r="70" spans="3:18" x14ac:dyDescent="0.35">
      <c r="C70" s="6"/>
      <c r="E70" s="140"/>
      <c r="G7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0" s="6">
        <f>IF(Table3[[#This Row],[Day STEP Incentive]]&lt;&gt;0,Table3[[#This Row],[Current Annual Funding]]/'Data Validation'!$B$6*Table3[[#This Row],[Months Needed (Max 4)]],0)</f>
        <v>0</v>
      </c>
      <c r="J70" s="57"/>
      <c r="K70" s="57"/>
      <c r="M70" s="6">
        <f>Table3[[#This Row],[Hours Per Week
(30 Max)]]*Table3[[#This Row],[NEFP Weeks (26 Max)]]*Table3[[#This Row],[Rate For Target Day Setting]]</f>
        <v>0</v>
      </c>
      <c r="N70" s="56"/>
      <c r="O70" s="56"/>
      <c r="P70" s="6">
        <f>IF(OR(Table3[[#This Row],[Target Service]]="Customized Employment",Table3[[#This Row],[Target Service]]="SEI - Individual Supported Employment"),Table3[[#This Row],[Hours Per Week
(25 Max)]]*Table3[[#This Row],[NIEP Weeks
(26 Max)]]*'Data Validation'!$B$4,0)</f>
        <v>0</v>
      </c>
      <c r="Q70" s="6">
        <f>SUM(Table3[[#This Row],[NIEP Incentive]],Table3[[#This Row],[NEFP Incentive]],Table3[[#This Row],[Provider Transition Incentive]],Table3[[#This Row],[Day STEP Incentive]])</f>
        <v>0</v>
      </c>
      <c r="R70" s="6">
        <f>Table3[[#This Row],[Current Annual Funding]]-Table3[[#This Row],[Target Annual Funding]]</f>
        <v>0</v>
      </c>
    </row>
    <row r="71" spans="3:18" x14ac:dyDescent="0.35">
      <c r="C71" s="6"/>
      <c r="E71" s="140"/>
      <c r="G71"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1" s="6">
        <f>IF(Table3[[#This Row],[Day STEP Incentive]]&lt;&gt;0,Table3[[#This Row],[Current Annual Funding]]/'Data Validation'!$B$6*Table3[[#This Row],[Months Needed (Max 4)]],0)</f>
        <v>0</v>
      </c>
      <c r="J71" s="57"/>
      <c r="K71" s="57"/>
      <c r="M71" s="6">
        <f>Table3[[#This Row],[Hours Per Week
(30 Max)]]*Table3[[#This Row],[NEFP Weeks (26 Max)]]*Table3[[#This Row],[Rate For Target Day Setting]]</f>
        <v>0</v>
      </c>
      <c r="N71" s="56"/>
      <c r="O71" s="56"/>
      <c r="P71" s="6">
        <f>IF(OR(Table3[[#This Row],[Target Service]]="Customized Employment",Table3[[#This Row],[Target Service]]="SEI - Individual Supported Employment"),Table3[[#This Row],[Hours Per Week
(25 Max)]]*Table3[[#This Row],[NIEP Weeks
(26 Max)]]*'Data Validation'!$B$4,0)</f>
        <v>0</v>
      </c>
      <c r="Q71" s="6">
        <f>SUM(Table3[[#This Row],[NIEP Incentive]],Table3[[#This Row],[NEFP Incentive]],Table3[[#This Row],[Provider Transition Incentive]],Table3[[#This Row],[Day STEP Incentive]])</f>
        <v>0</v>
      </c>
      <c r="R71" s="6">
        <f>Table3[[#This Row],[Current Annual Funding]]-Table3[[#This Row],[Target Annual Funding]]</f>
        <v>0</v>
      </c>
    </row>
    <row r="72" spans="3:18" x14ac:dyDescent="0.35">
      <c r="C72" s="6"/>
      <c r="E72" s="140"/>
      <c r="G72"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2" s="6">
        <f>IF(Table3[[#This Row],[Day STEP Incentive]]&lt;&gt;0,Table3[[#This Row],[Current Annual Funding]]/'Data Validation'!$B$6*Table3[[#This Row],[Months Needed (Max 4)]],0)</f>
        <v>0</v>
      </c>
      <c r="J72" s="57"/>
      <c r="K72" s="57"/>
      <c r="M72" s="6">
        <f>Table3[[#This Row],[Hours Per Week
(30 Max)]]*Table3[[#This Row],[NEFP Weeks (26 Max)]]*Table3[[#This Row],[Rate For Target Day Setting]]</f>
        <v>0</v>
      </c>
      <c r="N72" s="56"/>
      <c r="O72" s="56"/>
      <c r="P72" s="6">
        <f>IF(OR(Table3[[#This Row],[Target Service]]="Customized Employment",Table3[[#This Row],[Target Service]]="SEI - Individual Supported Employment"),Table3[[#This Row],[Hours Per Week
(25 Max)]]*Table3[[#This Row],[NIEP Weeks
(26 Max)]]*'Data Validation'!$B$4,0)</f>
        <v>0</v>
      </c>
      <c r="Q72" s="6">
        <f>SUM(Table3[[#This Row],[NIEP Incentive]],Table3[[#This Row],[NEFP Incentive]],Table3[[#This Row],[Provider Transition Incentive]],Table3[[#This Row],[Day STEP Incentive]])</f>
        <v>0</v>
      </c>
      <c r="R72" s="6">
        <f>Table3[[#This Row],[Current Annual Funding]]-Table3[[#This Row],[Target Annual Funding]]</f>
        <v>0</v>
      </c>
    </row>
    <row r="73" spans="3:18" x14ac:dyDescent="0.35">
      <c r="C73" s="6"/>
      <c r="E73" s="140"/>
      <c r="G7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3" s="6">
        <f>IF(Table3[[#This Row],[Day STEP Incentive]]&lt;&gt;0,Table3[[#This Row],[Current Annual Funding]]/'Data Validation'!$B$6*Table3[[#This Row],[Months Needed (Max 4)]],0)</f>
        <v>0</v>
      </c>
      <c r="J73" s="57"/>
      <c r="K73" s="57"/>
      <c r="M73" s="6">
        <f>Table3[[#This Row],[Hours Per Week
(30 Max)]]*Table3[[#This Row],[NEFP Weeks (26 Max)]]*Table3[[#This Row],[Rate For Target Day Setting]]</f>
        <v>0</v>
      </c>
      <c r="N73" s="56"/>
      <c r="O73" s="56"/>
      <c r="P73" s="6">
        <f>IF(OR(Table3[[#This Row],[Target Service]]="Customized Employment",Table3[[#This Row],[Target Service]]="SEI - Individual Supported Employment"),Table3[[#This Row],[Hours Per Week
(25 Max)]]*Table3[[#This Row],[NIEP Weeks
(26 Max)]]*'Data Validation'!$B$4,0)</f>
        <v>0</v>
      </c>
      <c r="Q73" s="6">
        <f>SUM(Table3[[#This Row],[NIEP Incentive]],Table3[[#This Row],[NEFP Incentive]],Table3[[#This Row],[Provider Transition Incentive]],Table3[[#This Row],[Day STEP Incentive]])</f>
        <v>0</v>
      </c>
      <c r="R73" s="6">
        <f>Table3[[#This Row],[Current Annual Funding]]-Table3[[#This Row],[Target Annual Funding]]</f>
        <v>0</v>
      </c>
    </row>
    <row r="74" spans="3:18" x14ac:dyDescent="0.35">
      <c r="C74" s="6"/>
      <c r="E74" s="140"/>
      <c r="G7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4" s="6">
        <f>IF(Table3[[#This Row],[Day STEP Incentive]]&lt;&gt;0,Table3[[#This Row],[Current Annual Funding]]/'Data Validation'!$B$6*Table3[[#This Row],[Months Needed (Max 4)]],0)</f>
        <v>0</v>
      </c>
      <c r="J74" s="57"/>
      <c r="K74" s="57"/>
      <c r="M74" s="6">
        <f>Table3[[#This Row],[Hours Per Week
(30 Max)]]*Table3[[#This Row],[NEFP Weeks (26 Max)]]*Table3[[#This Row],[Rate For Target Day Setting]]</f>
        <v>0</v>
      </c>
      <c r="N74" s="56"/>
      <c r="O74" s="56"/>
      <c r="P74" s="6">
        <f>IF(OR(Table3[[#This Row],[Target Service]]="Customized Employment",Table3[[#This Row],[Target Service]]="SEI - Individual Supported Employment"),Table3[[#This Row],[Hours Per Week
(25 Max)]]*Table3[[#This Row],[NIEP Weeks
(26 Max)]]*'Data Validation'!$B$4,0)</f>
        <v>0</v>
      </c>
      <c r="Q74" s="6">
        <f>SUM(Table3[[#This Row],[NIEP Incentive]],Table3[[#This Row],[NEFP Incentive]],Table3[[#This Row],[Provider Transition Incentive]],Table3[[#This Row],[Day STEP Incentive]])</f>
        <v>0</v>
      </c>
      <c r="R74" s="6">
        <f>Table3[[#This Row],[Current Annual Funding]]-Table3[[#This Row],[Target Annual Funding]]</f>
        <v>0</v>
      </c>
    </row>
    <row r="75" spans="3:18" x14ac:dyDescent="0.35">
      <c r="C75" s="6"/>
      <c r="E75" s="140"/>
      <c r="G7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5" s="6">
        <f>IF(Table3[[#This Row],[Day STEP Incentive]]&lt;&gt;0,Table3[[#This Row],[Current Annual Funding]]/'Data Validation'!$B$6*Table3[[#This Row],[Months Needed (Max 4)]],0)</f>
        <v>0</v>
      </c>
      <c r="J75" s="57"/>
      <c r="K75" s="57"/>
      <c r="M75" s="6">
        <f>Table3[[#This Row],[Hours Per Week
(30 Max)]]*Table3[[#This Row],[NEFP Weeks (26 Max)]]*Table3[[#This Row],[Rate For Target Day Setting]]</f>
        <v>0</v>
      </c>
      <c r="N75" s="56"/>
      <c r="O75" s="56"/>
      <c r="P75" s="6">
        <f>IF(OR(Table3[[#This Row],[Target Service]]="Customized Employment",Table3[[#This Row],[Target Service]]="SEI - Individual Supported Employment"),Table3[[#This Row],[Hours Per Week
(25 Max)]]*Table3[[#This Row],[NIEP Weeks
(26 Max)]]*'Data Validation'!$B$4,0)</f>
        <v>0</v>
      </c>
      <c r="Q75" s="6">
        <f>SUM(Table3[[#This Row],[NIEP Incentive]],Table3[[#This Row],[NEFP Incentive]],Table3[[#This Row],[Provider Transition Incentive]],Table3[[#This Row],[Day STEP Incentive]])</f>
        <v>0</v>
      </c>
      <c r="R75" s="6">
        <f>Table3[[#This Row],[Current Annual Funding]]-Table3[[#This Row],[Target Annual Funding]]</f>
        <v>0</v>
      </c>
    </row>
    <row r="76" spans="3:18" x14ac:dyDescent="0.35">
      <c r="C76" s="6"/>
      <c r="E76" s="140"/>
      <c r="G7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6" s="6">
        <f>IF(Table3[[#This Row],[Day STEP Incentive]]&lt;&gt;0,Table3[[#This Row],[Current Annual Funding]]/'Data Validation'!$B$6*Table3[[#This Row],[Months Needed (Max 4)]],0)</f>
        <v>0</v>
      </c>
      <c r="J76" s="57"/>
      <c r="K76" s="57"/>
      <c r="M76" s="6">
        <f>Table3[[#This Row],[Hours Per Week
(30 Max)]]*Table3[[#This Row],[NEFP Weeks (26 Max)]]*Table3[[#This Row],[Rate For Target Day Setting]]</f>
        <v>0</v>
      </c>
      <c r="N76" s="56"/>
      <c r="O76" s="56"/>
      <c r="P76" s="6">
        <f>IF(OR(Table3[[#This Row],[Target Service]]="Customized Employment",Table3[[#This Row],[Target Service]]="SEI - Individual Supported Employment"),Table3[[#This Row],[Hours Per Week
(25 Max)]]*Table3[[#This Row],[NIEP Weeks
(26 Max)]]*'Data Validation'!$B$4,0)</f>
        <v>0</v>
      </c>
      <c r="Q76" s="6">
        <f>SUM(Table3[[#This Row],[NIEP Incentive]],Table3[[#This Row],[NEFP Incentive]],Table3[[#This Row],[Provider Transition Incentive]],Table3[[#This Row],[Day STEP Incentive]])</f>
        <v>0</v>
      </c>
      <c r="R76" s="6">
        <f>Table3[[#This Row],[Current Annual Funding]]-Table3[[#This Row],[Target Annual Funding]]</f>
        <v>0</v>
      </c>
    </row>
    <row r="77" spans="3:18" x14ac:dyDescent="0.35">
      <c r="C77" s="6"/>
      <c r="E77" s="140"/>
      <c r="G7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7" s="6">
        <f>IF(Table3[[#This Row],[Day STEP Incentive]]&lt;&gt;0,Table3[[#This Row],[Current Annual Funding]]/'Data Validation'!$B$6*Table3[[#This Row],[Months Needed (Max 4)]],0)</f>
        <v>0</v>
      </c>
      <c r="J77" s="57"/>
      <c r="K77" s="57"/>
      <c r="M77" s="6">
        <f>Table3[[#This Row],[Hours Per Week
(30 Max)]]*Table3[[#This Row],[NEFP Weeks (26 Max)]]*Table3[[#This Row],[Rate For Target Day Setting]]</f>
        <v>0</v>
      </c>
      <c r="N77" s="56"/>
      <c r="O77" s="56"/>
      <c r="P77" s="6">
        <f>IF(OR(Table3[[#This Row],[Target Service]]="Customized Employment",Table3[[#This Row],[Target Service]]="SEI - Individual Supported Employment"),Table3[[#This Row],[Hours Per Week
(25 Max)]]*Table3[[#This Row],[NIEP Weeks
(26 Max)]]*'Data Validation'!$B$4,0)</f>
        <v>0</v>
      </c>
      <c r="Q77" s="6">
        <f>SUM(Table3[[#This Row],[NIEP Incentive]],Table3[[#This Row],[NEFP Incentive]],Table3[[#This Row],[Provider Transition Incentive]],Table3[[#This Row],[Day STEP Incentive]])</f>
        <v>0</v>
      </c>
      <c r="R77" s="6">
        <f>Table3[[#This Row],[Current Annual Funding]]-Table3[[#This Row],[Target Annual Funding]]</f>
        <v>0</v>
      </c>
    </row>
    <row r="78" spans="3:18" x14ac:dyDescent="0.35">
      <c r="C78" s="6"/>
      <c r="E78" s="140"/>
      <c r="G7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8" s="6">
        <f>IF(Table3[[#This Row],[Day STEP Incentive]]&lt;&gt;0,Table3[[#This Row],[Current Annual Funding]]/'Data Validation'!$B$6*Table3[[#This Row],[Months Needed (Max 4)]],0)</f>
        <v>0</v>
      </c>
      <c r="J78" s="57"/>
      <c r="K78" s="57"/>
      <c r="M78" s="6">
        <f>Table3[[#This Row],[Hours Per Week
(30 Max)]]*Table3[[#This Row],[NEFP Weeks (26 Max)]]*Table3[[#This Row],[Rate For Target Day Setting]]</f>
        <v>0</v>
      </c>
      <c r="N78" s="56"/>
      <c r="O78" s="56"/>
      <c r="P78" s="6">
        <f>IF(OR(Table3[[#This Row],[Target Service]]="Customized Employment",Table3[[#This Row],[Target Service]]="SEI - Individual Supported Employment"),Table3[[#This Row],[Hours Per Week
(25 Max)]]*Table3[[#This Row],[NIEP Weeks
(26 Max)]]*'Data Validation'!$B$4,0)</f>
        <v>0</v>
      </c>
      <c r="Q78" s="6">
        <f>SUM(Table3[[#This Row],[NIEP Incentive]],Table3[[#This Row],[NEFP Incentive]],Table3[[#This Row],[Provider Transition Incentive]],Table3[[#This Row],[Day STEP Incentive]])</f>
        <v>0</v>
      </c>
      <c r="R78" s="6">
        <f>Table3[[#This Row],[Current Annual Funding]]-Table3[[#This Row],[Target Annual Funding]]</f>
        <v>0</v>
      </c>
    </row>
    <row r="79" spans="3:18" x14ac:dyDescent="0.35">
      <c r="C79" s="6"/>
      <c r="E79" s="140"/>
      <c r="G7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79" s="6">
        <f>IF(Table3[[#This Row],[Day STEP Incentive]]&lt;&gt;0,Table3[[#This Row],[Current Annual Funding]]/'Data Validation'!$B$6*Table3[[#This Row],[Months Needed (Max 4)]],0)</f>
        <v>0</v>
      </c>
      <c r="J79" s="57"/>
      <c r="K79" s="57"/>
      <c r="M79" s="6">
        <f>Table3[[#This Row],[Hours Per Week
(30 Max)]]*Table3[[#This Row],[NEFP Weeks (26 Max)]]*Table3[[#This Row],[Rate For Target Day Setting]]</f>
        <v>0</v>
      </c>
      <c r="N79" s="56"/>
      <c r="O79" s="56"/>
      <c r="P79" s="6">
        <f>IF(OR(Table3[[#This Row],[Target Service]]="Customized Employment",Table3[[#This Row],[Target Service]]="SEI - Individual Supported Employment"),Table3[[#This Row],[Hours Per Week
(25 Max)]]*Table3[[#This Row],[NIEP Weeks
(26 Max)]]*'Data Validation'!$B$4,0)</f>
        <v>0</v>
      </c>
      <c r="Q79" s="6">
        <f>SUM(Table3[[#This Row],[NIEP Incentive]],Table3[[#This Row],[NEFP Incentive]],Table3[[#This Row],[Provider Transition Incentive]],Table3[[#This Row],[Day STEP Incentive]])</f>
        <v>0</v>
      </c>
      <c r="R79" s="6">
        <f>Table3[[#This Row],[Current Annual Funding]]-Table3[[#This Row],[Target Annual Funding]]</f>
        <v>0</v>
      </c>
    </row>
    <row r="80" spans="3:18" x14ac:dyDescent="0.35">
      <c r="C80" s="6"/>
      <c r="E80" s="140"/>
      <c r="G8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0" s="6">
        <f>IF(Table3[[#This Row],[Day STEP Incentive]]&lt;&gt;0,Table3[[#This Row],[Current Annual Funding]]/'Data Validation'!$B$6*Table3[[#This Row],[Months Needed (Max 4)]],0)</f>
        <v>0</v>
      </c>
      <c r="J80" s="57"/>
      <c r="K80" s="57"/>
      <c r="M80" s="6">
        <f>Table3[[#This Row],[Hours Per Week
(30 Max)]]*Table3[[#This Row],[NEFP Weeks (26 Max)]]*Table3[[#This Row],[Rate For Target Day Setting]]</f>
        <v>0</v>
      </c>
      <c r="N80" s="56"/>
      <c r="O80" s="56"/>
      <c r="P80" s="6">
        <f>IF(OR(Table3[[#This Row],[Target Service]]="Customized Employment",Table3[[#This Row],[Target Service]]="SEI - Individual Supported Employment"),Table3[[#This Row],[Hours Per Week
(25 Max)]]*Table3[[#This Row],[NIEP Weeks
(26 Max)]]*'Data Validation'!$B$4,0)</f>
        <v>0</v>
      </c>
      <c r="Q80" s="6">
        <f>SUM(Table3[[#This Row],[NIEP Incentive]],Table3[[#This Row],[NEFP Incentive]],Table3[[#This Row],[Provider Transition Incentive]],Table3[[#This Row],[Day STEP Incentive]])</f>
        <v>0</v>
      </c>
      <c r="R80" s="6">
        <f>Table3[[#This Row],[Current Annual Funding]]-Table3[[#This Row],[Target Annual Funding]]</f>
        <v>0</v>
      </c>
    </row>
    <row r="81" spans="3:18" x14ac:dyDescent="0.35">
      <c r="C81" s="6"/>
      <c r="E81" s="140"/>
      <c r="G81"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1" s="6">
        <f>IF(Table3[[#This Row],[Day STEP Incentive]]&lt;&gt;0,Table3[[#This Row],[Current Annual Funding]]/'Data Validation'!$B$6*Table3[[#This Row],[Months Needed (Max 4)]],0)</f>
        <v>0</v>
      </c>
      <c r="J81" s="57"/>
      <c r="K81" s="57"/>
      <c r="M81" s="6">
        <f>Table3[[#This Row],[Hours Per Week
(30 Max)]]*Table3[[#This Row],[NEFP Weeks (26 Max)]]*Table3[[#This Row],[Rate For Target Day Setting]]</f>
        <v>0</v>
      </c>
      <c r="N81" s="56"/>
      <c r="O81" s="56"/>
      <c r="P81" s="6">
        <f>IF(OR(Table3[[#This Row],[Target Service]]="Customized Employment",Table3[[#This Row],[Target Service]]="SEI - Individual Supported Employment"),Table3[[#This Row],[Hours Per Week
(25 Max)]]*Table3[[#This Row],[NIEP Weeks
(26 Max)]]*'Data Validation'!$B$4,0)</f>
        <v>0</v>
      </c>
      <c r="Q81" s="6">
        <f>SUM(Table3[[#This Row],[NIEP Incentive]],Table3[[#This Row],[NEFP Incentive]],Table3[[#This Row],[Provider Transition Incentive]],Table3[[#This Row],[Day STEP Incentive]])</f>
        <v>0</v>
      </c>
      <c r="R81" s="6">
        <f>Table3[[#This Row],[Current Annual Funding]]-Table3[[#This Row],[Target Annual Funding]]</f>
        <v>0</v>
      </c>
    </row>
    <row r="82" spans="3:18" x14ac:dyDescent="0.35">
      <c r="C82" s="6"/>
      <c r="E82" s="140"/>
      <c r="G82"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2" s="6">
        <f>IF(Table3[[#This Row],[Day STEP Incentive]]&lt;&gt;0,Table3[[#This Row],[Current Annual Funding]]/'Data Validation'!$B$6*Table3[[#This Row],[Months Needed (Max 4)]],0)</f>
        <v>0</v>
      </c>
      <c r="J82" s="57"/>
      <c r="K82" s="57"/>
      <c r="M82" s="6">
        <f>Table3[[#This Row],[Hours Per Week
(30 Max)]]*Table3[[#This Row],[NEFP Weeks (26 Max)]]*Table3[[#This Row],[Rate For Target Day Setting]]</f>
        <v>0</v>
      </c>
      <c r="N82" s="56"/>
      <c r="O82" s="56"/>
      <c r="P82" s="6">
        <f>IF(OR(Table3[[#This Row],[Target Service]]="Customized Employment",Table3[[#This Row],[Target Service]]="SEI - Individual Supported Employment"),Table3[[#This Row],[Hours Per Week
(25 Max)]]*Table3[[#This Row],[NIEP Weeks
(26 Max)]]*'Data Validation'!$B$4,0)</f>
        <v>0</v>
      </c>
      <c r="Q82" s="6">
        <f>SUM(Table3[[#This Row],[NIEP Incentive]],Table3[[#This Row],[NEFP Incentive]],Table3[[#This Row],[Provider Transition Incentive]],Table3[[#This Row],[Day STEP Incentive]])</f>
        <v>0</v>
      </c>
      <c r="R82" s="6">
        <f>Table3[[#This Row],[Current Annual Funding]]-Table3[[#This Row],[Target Annual Funding]]</f>
        <v>0</v>
      </c>
    </row>
    <row r="83" spans="3:18" x14ac:dyDescent="0.35">
      <c r="C83" s="6"/>
      <c r="E83" s="140"/>
      <c r="G8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3" s="6">
        <f>IF(Table3[[#This Row],[Day STEP Incentive]]&lt;&gt;0,Table3[[#This Row],[Current Annual Funding]]/'Data Validation'!$B$6*Table3[[#This Row],[Months Needed (Max 4)]],0)</f>
        <v>0</v>
      </c>
      <c r="J83" s="57"/>
      <c r="K83" s="57"/>
      <c r="M83" s="6">
        <f>Table3[[#This Row],[Hours Per Week
(30 Max)]]*Table3[[#This Row],[NEFP Weeks (26 Max)]]*Table3[[#This Row],[Rate For Target Day Setting]]</f>
        <v>0</v>
      </c>
      <c r="N83" s="56"/>
      <c r="O83" s="56"/>
      <c r="P83" s="6">
        <f>IF(OR(Table3[[#This Row],[Target Service]]="Customized Employment",Table3[[#This Row],[Target Service]]="SEI - Individual Supported Employment"),Table3[[#This Row],[Hours Per Week
(25 Max)]]*Table3[[#This Row],[NIEP Weeks
(26 Max)]]*'Data Validation'!$B$4,0)</f>
        <v>0</v>
      </c>
      <c r="Q83" s="6">
        <f>SUM(Table3[[#This Row],[NIEP Incentive]],Table3[[#This Row],[NEFP Incentive]],Table3[[#This Row],[Provider Transition Incentive]],Table3[[#This Row],[Day STEP Incentive]])</f>
        <v>0</v>
      </c>
      <c r="R83" s="6">
        <f>Table3[[#This Row],[Current Annual Funding]]-Table3[[#This Row],[Target Annual Funding]]</f>
        <v>0</v>
      </c>
    </row>
    <row r="84" spans="3:18" x14ac:dyDescent="0.35">
      <c r="C84" s="6"/>
      <c r="E84" s="140"/>
      <c r="G8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4" s="6">
        <f>IF(Table3[[#This Row],[Day STEP Incentive]]&lt;&gt;0,Table3[[#This Row],[Current Annual Funding]]/'Data Validation'!$B$6*Table3[[#This Row],[Months Needed (Max 4)]],0)</f>
        <v>0</v>
      </c>
      <c r="J84" s="57"/>
      <c r="K84" s="57"/>
      <c r="M84" s="6">
        <f>Table3[[#This Row],[Hours Per Week
(30 Max)]]*Table3[[#This Row],[NEFP Weeks (26 Max)]]*Table3[[#This Row],[Rate For Target Day Setting]]</f>
        <v>0</v>
      </c>
      <c r="N84" s="56"/>
      <c r="O84" s="56"/>
      <c r="P84" s="6">
        <f>IF(OR(Table3[[#This Row],[Target Service]]="Customized Employment",Table3[[#This Row],[Target Service]]="SEI - Individual Supported Employment"),Table3[[#This Row],[Hours Per Week
(25 Max)]]*Table3[[#This Row],[NIEP Weeks
(26 Max)]]*'Data Validation'!$B$4,0)</f>
        <v>0</v>
      </c>
      <c r="Q84" s="6">
        <f>SUM(Table3[[#This Row],[NIEP Incentive]],Table3[[#This Row],[NEFP Incentive]],Table3[[#This Row],[Provider Transition Incentive]],Table3[[#This Row],[Day STEP Incentive]])</f>
        <v>0</v>
      </c>
      <c r="R84" s="6">
        <f>Table3[[#This Row],[Current Annual Funding]]-Table3[[#This Row],[Target Annual Funding]]</f>
        <v>0</v>
      </c>
    </row>
    <row r="85" spans="3:18" x14ac:dyDescent="0.35">
      <c r="C85" s="6"/>
      <c r="E85" s="140"/>
      <c r="G8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5" s="6">
        <f>IF(Table3[[#This Row],[Day STEP Incentive]]&lt;&gt;0,Table3[[#This Row],[Current Annual Funding]]/'Data Validation'!$B$6*Table3[[#This Row],[Months Needed (Max 4)]],0)</f>
        <v>0</v>
      </c>
      <c r="J85" s="57"/>
      <c r="K85" s="57"/>
      <c r="M85" s="6">
        <f>Table3[[#This Row],[Hours Per Week
(30 Max)]]*Table3[[#This Row],[NEFP Weeks (26 Max)]]*Table3[[#This Row],[Rate For Target Day Setting]]</f>
        <v>0</v>
      </c>
      <c r="N85" s="56"/>
      <c r="O85" s="56"/>
      <c r="P85" s="6">
        <f>IF(OR(Table3[[#This Row],[Target Service]]="Customized Employment",Table3[[#This Row],[Target Service]]="SEI - Individual Supported Employment"),Table3[[#This Row],[Hours Per Week
(25 Max)]]*Table3[[#This Row],[NIEP Weeks
(26 Max)]]*'Data Validation'!$B$4,0)</f>
        <v>0</v>
      </c>
      <c r="Q85" s="6">
        <f>SUM(Table3[[#This Row],[NIEP Incentive]],Table3[[#This Row],[NEFP Incentive]],Table3[[#This Row],[Provider Transition Incentive]],Table3[[#This Row],[Day STEP Incentive]])</f>
        <v>0</v>
      </c>
      <c r="R85" s="6">
        <f>Table3[[#This Row],[Current Annual Funding]]-Table3[[#This Row],[Target Annual Funding]]</f>
        <v>0</v>
      </c>
    </row>
    <row r="86" spans="3:18" x14ac:dyDescent="0.35">
      <c r="C86" s="6"/>
      <c r="E86" s="140"/>
      <c r="G8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6" s="6">
        <f>IF(Table3[[#This Row],[Day STEP Incentive]]&lt;&gt;0,Table3[[#This Row],[Current Annual Funding]]/'Data Validation'!$B$6*Table3[[#This Row],[Months Needed (Max 4)]],0)</f>
        <v>0</v>
      </c>
      <c r="J86" s="57"/>
      <c r="K86" s="57"/>
      <c r="M86" s="6">
        <f>Table3[[#This Row],[Hours Per Week
(30 Max)]]*Table3[[#This Row],[NEFP Weeks (26 Max)]]*Table3[[#This Row],[Rate For Target Day Setting]]</f>
        <v>0</v>
      </c>
      <c r="N86" s="56"/>
      <c r="O86" s="56"/>
      <c r="P86" s="6">
        <f>IF(OR(Table3[[#This Row],[Target Service]]="Customized Employment",Table3[[#This Row],[Target Service]]="SEI - Individual Supported Employment"),Table3[[#This Row],[Hours Per Week
(25 Max)]]*Table3[[#This Row],[NIEP Weeks
(26 Max)]]*'Data Validation'!$B$4,0)</f>
        <v>0</v>
      </c>
      <c r="Q86" s="6">
        <f>SUM(Table3[[#This Row],[NIEP Incentive]],Table3[[#This Row],[NEFP Incentive]],Table3[[#This Row],[Provider Transition Incentive]],Table3[[#This Row],[Day STEP Incentive]])</f>
        <v>0</v>
      </c>
      <c r="R86" s="6">
        <f>Table3[[#This Row],[Current Annual Funding]]-Table3[[#This Row],[Target Annual Funding]]</f>
        <v>0</v>
      </c>
    </row>
    <row r="87" spans="3:18" x14ac:dyDescent="0.35">
      <c r="C87" s="6"/>
      <c r="E87" s="140"/>
      <c r="G8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7" s="6">
        <f>IF(Table3[[#This Row],[Day STEP Incentive]]&lt;&gt;0,Table3[[#This Row],[Current Annual Funding]]/'Data Validation'!$B$6*Table3[[#This Row],[Months Needed (Max 4)]],0)</f>
        <v>0</v>
      </c>
      <c r="J87" s="57"/>
      <c r="K87" s="57"/>
      <c r="M87" s="6">
        <f>Table3[[#This Row],[Hours Per Week
(30 Max)]]*Table3[[#This Row],[NEFP Weeks (26 Max)]]*Table3[[#This Row],[Rate For Target Day Setting]]</f>
        <v>0</v>
      </c>
      <c r="N87" s="56"/>
      <c r="O87" s="56"/>
      <c r="P87" s="6">
        <f>IF(OR(Table3[[#This Row],[Target Service]]="Customized Employment",Table3[[#This Row],[Target Service]]="SEI - Individual Supported Employment"),Table3[[#This Row],[Hours Per Week
(25 Max)]]*Table3[[#This Row],[NIEP Weeks
(26 Max)]]*'Data Validation'!$B$4,0)</f>
        <v>0</v>
      </c>
      <c r="Q87" s="6">
        <f>SUM(Table3[[#This Row],[NIEP Incentive]],Table3[[#This Row],[NEFP Incentive]],Table3[[#This Row],[Provider Transition Incentive]],Table3[[#This Row],[Day STEP Incentive]])</f>
        <v>0</v>
      </c>
      <c r="R87" s="6">
        <f>Table3[[#This Row],[Current Annual Funding]]-Table3[[#This Row],[Target Annual Funding]]</f>
        <v>0</v>
      </c>
    </row>
    <row r="88" spans="3:18" x14ac:dyDescent="0.35">
      <c r="C88" s="6"/>
      <c r="E88" s="140"/>
      <c r="G8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8" s="6">
        <f>IF(Table3[[#This Row],[Day STEP Incentive]]&lt;&gt;0,Table3[[#This Row],[Current Annual Funding]]/'Data Validation'!$B$6*Table3[[#This Row],[Months Needed (Max 4)]],0)</f>
        <v>0</v>
      </c>
      <c r="J88" s="57"/>
      <c r="K88" s="57"/>
      <c r="M88" s="6">
        <f>Table3[[#This Row],[Hours Per Week
(30 Max)]]*Table3[[#This Row],[NEFP Weeks (26 Max)]]*Table3[[#This Row],[Rate For Target Day Setting]]</f>
        <v>0</v>
      </c>
      <c r="N88" s="56"/>
      <c r="O88" s="56"/>
      <c r="P88" s="6">
        <f>IF(OR(Table3[[#This Row],[Target Service]]="Customized Employment",Table3[[#This Row],[Target Service]]="SEI - Individual Supported Employment"),Table3[[#This Row],[Hours Per Week
(25 Max)]]*Table3[[#This Row],[NIEP Weeks
(26 Max)]]*'Data Validation'!$B$4,0)</f>
        <v>0</v>
      </c>
      <c r="Q88" s="6">
        <f>SUM(Table3[[#This Row],[NIEP Incentive]],Table3[[#This Row],[NEFP Incentive]],Table3[[#This Row],[Provider Transition Incentive]],Table3[[#This Row],[Day STEP Incentive]])</f>
        <v>0</v>
      </c>
      <c r="R88" s="6">
        <f>Table3[[#This Row],[Current Annual Funding]]-Table3[[#This Row],[Target Annual Funding]]</f>
        <v>0</v>
      </c>
    </row>
    <row r="89" spans="3:18" x14ac:dyDescent="0.35">
      <c r="C89" s="6"/>
      <c r="E89" s="140"/>
      <c r="G8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89" s="6">
        <f>IF(Table3[[#This Row],[Day STEP Incentive]]&lt;&gt;0,Table3[[#This Row],[Current Annual Funding]]/'Data Validation'!$B$6*Table3[[#This Row],[Months Needed (Max 4)]],0)</f>
        <v>0</v>
      </c>
      <c r="J89" s="57"/>
      <c r="K89" s="57"/>
      <c r="M89" s="6">
        <f>Table3[[#This Row],[Hours Per Week
(30 Max)]]*Table3[[#This Row],[NEFP Weeks (26 Max)]]*Table3[[#This Row],[Rate For Target Day Setting]]</f>
        <v>0</v>
      </c>
      <c r="N89" s="56"/>
      <c r="O89" s="56"/>
      <c r="P89" s="6">
        <f>IF(OR(Table3[[#This Row],[Target Service]]="Customized Employment",Table3[[#This Row],[Target Service]]="SEI - Individual Supported Employment"),Table3[[#This Row],[Hours Per Week
(25 Max)]]*Table3[[#This Row],[NIEP Weeks
(26 Max)]]*'Data Validation'!$B$4,0)</f>
        <v>0</v>
      </c>
      <c r="Q89" s="6">
        <f>SUM(Table3[[#This Row],[NIEP Incentive]],Table3[[#This Row],[NEFP Incentive]],Table3[[#This Row],[Provider Transition Incentive]],Table3[[#This Row],[Day STEP Incentive]])</f>
        <v>0</v>
      </c>
      <c r="R89" s="6">
        <f>Table3[[#This Row],[Current Annual Funding]]-Table3[[#This Row],[Target Annual Funding]]</f>
        <v>0</v>
      </c>
    </row>
    <row r="90" spans="3:18" x14ac:dyDescent="0.35">
      <c r="C90" s="6"/>
      <c r="E90" s="140"/>
      <c r="G9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0" s="6">
        <f>IF(Table3[[#This Row],[Day STEP Incentive]]&lt;&gt;0,Table3[[#This Row],[Current Annual Funding]]/'Data Validation'!$B$6*Table3[[#This Row],[Months Needed (Max 4)]],0)</f>
        <v>0</v>
      </c>
      <c r="J90" s="57"/>
      <c r="K90" s="57"/>
      <c r="M90" s="6">
        <f>Table3[[#This Row],[Hours Per Week
(30 Max)]]*Table3[[#This Row],[NEFP Weeks (26 Max)]]*Table3[[#This Row],[Rate For Target Day Setting]]</f>
        <v>0</v>
      </c>
      <c r="N90" s="56"/>
      <c r="O90" s="56"/>
      <c r="P90" s="6">
        <f>IF(OR(Table3[[#This Row],[Target Service]]="Customized Employment",Table3[[#This Row],[Target Service]]="SEI - Individual Supported Employment"),Table3[[#This Row],[Hours Per Week
(25 Max)]]*Table3[[#This Row],[NIEP Weeks
(26 Max)]]*'Data Validation'!$B$4,0)</f>
        <v>0</v>
      </c>
      <c r="Q90" s="6">
        <f>SUM(Table3[[#This Row],[NIEP Incentive]],Table3[[#This Row],[NEFP Incentive]],Table3[[#This Row],[Provider Transition Incentive]],Table3[[#This Row],[Day STEP Incentive]])</f>
        <v>0</v>
      </c>
      <c r="R90" s="6">
        <f>Table3[[#This Row],[Current Annual Funding]]-Table3[[#This Row],[Target Annual Funding]]</f>
        <v>0</v>
      </c>
    </row>
    <row r="91" spans="3:18" x14ac:dyDescent="0.35">
      <c r="C91" s="6"/>
      <c r="E91" s="140"/>
      <c r="G91"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1" s="6">
        <f>IF(Table3[[#This Row],[Day STEP Incentive]]&lt;&gt;0,Table3[[#This Row],[Current Annual Funding]]/'Data Validation'!$B$6*Table3[[#This Row],[Months Needed (Max 4)]],0)</f>
        <v>0</v>
      </c>
      <c r="J91" s="57"/>
      <c r="K91" s="57"/>
      <c r="M91" s="6">
        <f>Table3[[#This Row],[Hours Per Week
(30 Max)]]*Table3[[#This Row],[NEFP Weeks (26 Max)]]*Table3[[#This Row],[Rate For Target Day Setting]]</f>
        <v>0</v>
      </c>
      <c r="N91" s="56"/>
      <c r="O91" s="56"/>
      <c r="P91" s="6">
        <f>IF(OR(Table3[[#This Row],[Target Service]]="Customized Employment",Table3[[#This Row],[Target Service]]="SEI - Individual Supported Employment"),Table3[[#This Row],[Hours Per Week
(25 Max)]]*Table3[[#This Row],[NIEP Weeks
(26 Max)]]*'Data Validation'!$B$4,0)</f>
        <v>0</v>
      </c>
      <c r="Q91" s="6">
        <f>SUM(Table3[[#This Row],[NIEP Incentive]],Table3[[#This Row],[NEFP Incentive]],Table3[[#This Row],[Provider Transition Incentive]],Table3[[#This Row],[Day STEP Incentive]])</f>
        <v>0</v>
      </c>
      <c r="R91" s="6">
        <f>Table3[[#This Row],[Current Annual Funding]]-Table3[[#This Row],[Target Annual Funding]]</f>
        <v>0</v>
      </c>
    </row>
    <row r="92" spans="3:18" x14ac:dyDescent="0.35">
      <c r="C92" s="6"/>
      <c r="E92" s="140"/>
      <c r="G92"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2" s="6">
        <f>IF(Table3[[#This Row],[Day STEP Incentive]]&lt;&gt;0,Table3[[#This Row],[Current Annual Funding]]/'Data Validation'!$B$6*Table3[[#This Row],[Months Needed (Max 4)]],0)</f>
        <v>0</v>
      </c>
      <c r="J92" s="57"/>
      <c r="K92" s="57"/>
      <c r="M92" s="6">
        <f>Table3[[#This Row],[Hours Per Week
(30 Max)]]*Table3[[#This Row],[NEFP Weeks (26 Max)]]*Table3[[#This Row],[Rate For Target Day Setting]]</f>
        <v>0</v>
      </c>
      <c r="N92" s="56"/>
      <c r="O92" s="56"/>
      <c r="P92" s="6">
        <f>IF(OR(Table3[[#This Row],[Target Service]]="Customized Employment",Table3[[#This Row],[Target Service]]="SEI - Individual Supported Employment"),Table3[[#This Row],[Hours Per Week
(25 Max)]]*Table3[[#This Row],[NIEP Weeks
(26 Max)]]*'Data Validation'!$B$4,0)</f>
        <v>0</v>
      </c>
      <c r="Q92" s="6">
        <f>SUM(Table3[[#This Row],[NIEP Incentive]],Table3[[#This Row],[NEFP Incentive]],Table3[[#This Row],[Provider Transition Incentive]],Table3[[#This Row],[Day STEP Incentive]])</f>
        <v>0</v>
      </c>
      <c r="R92" s="6">
        <f>Table3[[#This Row],[Current Annual Funding]]-Table3[[#This Row],[Target Annual Funding]]</f>
        <v>0</v>
      </c>
    </row>
    <row r="93" spans="3:18" x14ac:dyDescent="0.35">
      <c r="C93" s="6"/>
      <c r="E93" s="140"/>
      <c r="G93"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3" s="6">
        <f>IF(Table3[[#This Row],[Day STEP Incentive]]&lt;&gt;0,Table3[[#This Row],[Current Annual Funding]]/'Data Validation'!$B$6*Table3[[#This Row],[Months Needed (Max 4)]],0)</f>
        <v>0</v>
      </c>
      <c r="J93" s="57"/>
      <c r="K93" s="57"/>
      <c r="M93" s="6">
        <f>Table3[[#This Row],[Hours Per Week
(30 Max)]]*Table3[[#This Row],[NEFP Weeks (26 Max)]]*Table3[[#This Row],[Rate For Target Day Setting]]</f>
        <v>0</v>
      </c>
      <c r="N93" s="56"/>
      <c r="O93" s="56"/>
      <c r="P93" s="6">
        <f>IF(OR(Table3[[#This Row],[Target Service]]="Customized Employment",Table3[[#This Row],[Target Service]]="SEI - Individual Supported Employment"),Table3[[#This Row],[Hours Per Week
(25 Max)]]*Table3[[#This Row],[NIEP Weeks
(26 Max)]]*'Data Validation'!$B$4,0)</f>
        <v>0</v>
      </c>
      <c r="Q93" s="6">
        <f>SUM(Table3[[#This Row],[NIEP Incentive]],Table3[[#This Row],[NEFP Incentive]],Table3[[#This Row],[Provider Transition Incentive]],Table3[[#This Row],[Day STEP Incentive]])</f>
        <v>0</v>
      </c>
      <c r="R93" s="6">
        <f>Table3[[#This Row],[Current Annual Funding]]-Table3[[#This Row],[Target Annual Funding]]</f>
        <v>0</v>
      </c>
    </row>
    <row r="94" spans="3:18" x14ac:dyDescent="0.35">
      <c r="C94" s="6"/>
      <c r="E94" s="140"/>
      <c r="G94"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4" s="6">
        <f>IF(Table3[[#This Row],[Day STEP Incentive]]&lt;&gt;0,Table3[[#This Row],[Current Annual Funding]]/'Data Validation'!$B$6*Table3[[#This Row],[Months Needed (Max 4)]],0)</f>
        <v>0</v>
      </c>
      <c r="J94" s="57"/>
      <c r="K94" s="57"/>
      <c r="M94" s="6">
        <f>Table3[[#This Row],[Hours Per Week
(30 Max)]]*Table3[[#This Row],[NEFP Weeks (26 Max)]]*Table3[[#This Row],[Rate For Target Day Setting]]</f>
        <v>0</v>
      </c>
      <c r="N94" s="56"/>
      <c r="O94" s="56"/>
      <c r="P94" s="6">
        <f>IF(OR(Table3[[#This Row],[Target Service]]="Customized Employment",Table3[[#This Row],[Target Service]]="SEI - Individual Supported Employment"),Table3[[#This Row],[Hours Per Week
(25 Max)]]*Table3[[#This Row],[NIEP Weeks
(26 Max)]]*'Data Validation'!$B$4,0)</f>
        <v>0</v>
      </c>
      <c r="Q94" s="6">
        <f>SUM(Table3[[#This Row],[NIEP Incentive]],Table3[[#This Row],[NEFP Incentive]],Table3[[#This Row],[Provider Transition Incentive]],Table3[[#This Row],[Day STEP Incentive]])</f>
        <v>0</v>
      </c>
      <c r="R94" s="6">
        <f>Table3[[#This Row],[Current Annual Funding]]-Table3[[#This Row],[Target Annual Funding]]</f>
        <v>0</v>
      </c>
    </row>
    <row r="95" spans="3:18" x14ac:dyDescent="0.35">
      <c r="C95" s="6"/>
      <c r="E95" s="140"/>
      <c r="G95"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5" s="6">
        <f>IF(Table3[[#This Row],[Day STEP Incentive]]&lt;&gt;0,Table3[[#This Row],[Current Annual Funding]]/'Data Validation'!$B$6*Table3[[#This Row],[Months Needed (Max 4)]],0)</f>
        <v>0</v>
      </c>
      <c r="J95" s="57"/>
      <c r="K95" s="57"/>
      <c r="M95" s="6">
        <f>Table3[[#This Row],[Hours Per Week
(30 Max)]]*Table3[[#This Row],[NEFP Weeks (26 Max)]]*Table3[[#This Row],[Rate For Target Day Setting]]</f>
        <v>0</v>
      </c>
      <c r="N95" s="56"/>
      <c r="O95" s="56"/>
      <c r="P95" s="6">
        <f>IF(OR(Table3[[#This Row],[Target Service]]="Customized Employment",Table3[[#This Row],[Target Service]]="SEI - Individual Supported Employment"),Table3[[#This Row],[Hours Per Week
(25 Max)]]*Table3[[#This Row],[NIEP Weeks
(26 Max)]]*'Data Validation'!$B$4,0)</f>
        <v>0</v>
      </c>
      <c r="Q95" s="6">
        <f>SUM(Table3[[#This Row],[NIEP Incentive]],Table3[[#This Row],[NEFP Incentive]],Table3[[#This Row],[Provider Transition Incentive]],Table3[[#This Row],[Day STEP Incentive]])</f>
        <v>0</v>
      </c>
      <c r="R95" s="6">
        <f>Table3[[#This Row],[Current Annual Funding]]-Table3[[#This Row],[Target Annual Funding]]</f>
        <v>0</v>
      </c>
    </row>
    <row r="96" spans="3:18" x14ac:dyDescent="0.35">
      <c r="C96" s="6"/>
      <c r="E96" s="140"/>
      <c r="G96"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6" s="6">
        <f>IF(Table3[[#This Row],[Day STEP Incentive]]&lt;&gt;0,Table3[[#This Row],[Current Annual Funding]]/'Data Validation'!$B$6*Table3[[#This Row],[Months Needed (Max 4)]],0)</f>
        <v>0</v>
      </c>
      <c r="J96" s="57"/>
      <c r="K96" s="57"/>
      <c r="M96" s="6">
        <f>Table3[[#This Row],[Hours Per Week
(30 Max)]]*Table3[[#This Row],[NEFP Weeks (26 Max)]]*Table3[[#This Row],[Rate For Target Day Setting]]</f>
        <v>0</v>
      </c>
      <c r="N96" s="56"/>
      <c r="O96" s="56"/>
      <c r="P96" s="6">
        <f>IF(OR(Table3[[#This Row],[Target Service]]="Customized Employment",Table3[[#This Row],[Target Service]]="SEI - Individual Supported Employment"),Table3[[#This Row],[Hours Per Week
(25 Max)]]*Table3[[#This Row],[NIEP Weeks
(26 Max)]]*'Data Validation'!$B$4,0)</f>
        <v>0</v>
      </c>
      <c r="Q96" s="6">
        <f>SUM(Table3[[#This Row],[NIEP Incentive]],Table3[[#This Row],[NEFP Incentive]],Table3[[#This Row],[Provider Transition Incentive]],Table3[[#This Row],[Day STEP Incentive]])</f>
        <v>0</v>
      </c>
      <c r="R96" s="6">
        <f>Table3[[#This Row],[Current Annual Funding]]-Table3[[#This Row],[Target Annual Funding]]</f>
        <v>0</v>
      </c>
    </row>
    <row r="97" spans="3:18" x14ac:dyDescent="0.35">
      <c r="C97" s="6"/>
      <c r="E97" s="140"/>
      <c r="G97"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7" s="6">
        <f>IF(Table3[[#This Row],[Day STEP Incentive]]&lt;&gt;0,Table3[[#This Row],[Current Annual Funding]]/'Data Validation'!$B$6*Table3[[#This Row],[Months Needed (Max 4)]],0)</f>
        <v>0</v>
      </c>
      <c r="J97" s="57"/>
      <c r="K97" s="57"/>
      <c r="M97" s="6">
        <f>Table3[[#This Row],[Hours Per Week
(30 Max)]]*Table3[[#This Row],[NEFP Weeks (26 Max)]]*Table3[[#This Row],[Rate For Target Day Setting]]</f>
        <v>0</v>
      </c>
      <c r="N97" s="56"/>
      <c r="O97" s="56"/>
      <c r="P97" s="6">
        <f>IF(OR(Table3[[#This Row],[Target Service]]="Customized Employment",Table3[[#This Row],[Target Service]]="SEI - Individual Supported Employment"),Table3[[#This Row],[Hours Per Week
(25 Max)]]*Table3[[#This Row],[NIEP Weeks
(26 Max)]]*'Data Validation'!$B$4,0)</f>
        <v>0</v>
      </c>
      <c r="Q97" s="6">
        <f>SUM(Table3[[#This Row],[NIEP Incentive]],Table3[[#This Row],[NEFP Incentive]],Table3[[#This Row],[Provider Transition Incentive]],Table3[[#This Row],[Day STEP Incentive]])</f>
        <v>0</v>
      </c>
      <c r="R97" s="6">
        <f>Table3[[#This Row],[Current Annual Funding]]-Table3[[#This Row],[Target Annual Funding]]</f>
        <v>0</v>
      </c>
    </row>
    <row r="98" spans="3:18" x14ac:dyDescent="0.35">
      <c r="C98" s="6"/>
      <c r="E98" s="140"/>
      <c r="G98"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8" s="6">
        <f>IF(Table3[[#This Row],[Day STEP Incentive]]&lt;&gt;0,Table3[[#This Row],[Current Annual Funding]]/'Data Validation'!$B$6*Table3[[#This Row],[Months Needed (Max 4)]],0)</f>
        <v>0</v>
      </c>
      <c r="J98" s="57"/>
      <c r="K98" s="57"/>
      <c r="M98" s="6">
        <f>Table3[[#This Row],[Hours Per Week
(30 Max)]]*Table3[[#This Row],[NEFP Weeks (26 Max)]]*Table3[[#This Row],[Rate For Target Day Setting]]</f>
        <v>0</v>
      </c>
      <c r="N98" s="56"/>
      <c r="O98" s="56"/>
      <c r="P98" s="6">
        <f>IF(OR(Table3[[#This Row],[Target Service]]="Customized Employment",Table3[[#This Row],[Target Service]]="SEI - Individual Supported Employment"),Table3[[#This Row],[Hours Per Week
(25 Max)]]*Table3[[#This Row],[NIEP Weeks
(26 Max)]]*'Data Validation'!$B$4,0)</f>
        <v>0</v>
      </c>
      <c r="Q98" s="6">
        <f>SUM(Table3[[#This Row],[NIEP Incentive]],Table3[[#This Row],[NEFP Incentive]],Table3[[#This Row],[Provider Transition Incentive]],Table3[[#This Row],[Day STEP Incentive]])</f>
        <v>0</v>
      </c>
      <c r="R98" s="6">
        <f>Table3[[#This Row],[Current Annual Funding]]-Table3[[#This Row],[Target Annual Funding]]</f>
        <v>0</v>
      </c>
    </row>
    <row r="99" spans="3:18" x14ac:dyDescent="0.35">
      <c r="C99" s="6"/>
      <c r="E99" s="140"/>
      <c r="G99"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99" s="6">
        <f>IF(Table3[[#This Row],[Day STEP Incentive]]&lt;&gt;0,Table3[[#This Row],[Current Annual Funding]]/'Data Validation'!$B$6*Table3[[#This Row],[Months Needed (Max 4)]],0)</f>
        <v>0</v>
      </c>
      <c r="J99" s="57"/>
      <c r="K99" s="57"/>
      <c r="M99" s="6">
        <f>Table3[[#This Row],[Hours Per Week
(30 Max)]]*Table3[[#This Row],[NEFP Weeks (26 Max)]]*Table3[[#This Row],[Rate For Target Day Setting]]</f>
        <v>0</v>
      </c>
      <c r="N99" s="56"/>
      <c r="O99" s="56"/>
      <c r="P99" s="6">
        <f>IF(OR(Table3[[#This Row],[Target Service]]="Customized Employment",Table3[[#This Row],[Target Service]]="SEI - Individual Supported Employment"),Table3[[#This Row],[Hours Per Week
(25 Max)]]*Table3[[#This Row],[NIEP Weeks
(26 Max)]]*'Data Validation'!$B$4,0)</f>
        <v>0</v>
      </c>
      <c r="Q99" s="6">
        <f>SUM(Table3[[#This Row],[NIEP Incentive]],Table3[[#This Row],[NEFP Incentive]],Table3[[#This Row],[Provider Transition Incentive]],Table3[[#This Row],[Day STEP Incentive]])</f>
        <v>0</v>
      </c>
      <c r="R99" s="6">
        <f>Table3[[#This Row],[Current Annual Funding]]-Table3[[#This Row],[Target Annual Funding]]</f>
        <v>0</v>
      </c>
    </row>
    <row r="100" spans="3:18" x14ac:dyDescent="0.35">
      <c r="C100" s="6"/>
      <c r="E100" s="140"/>
      <c r="G100" s="177">
        <f>IF(AND(Table3[[#This Row],[Current Service]]="DSH - Day Support Options", OR(Table3[[#This Row],[Target Service]]="IDV - Individualized Day Vocational",Table3[[#This Row],[Target Service]]="SEI - Individual Supported Employment",Table3[[#This Row],[Target Service]]="GSH - Group Supported Employment",,Table3[[#This Row],[Target Service]]="Project SEARCH",Table3[[#This Row],[Target Service]]="Customized Employment")),15000,IF(AND(Table3[[#This Row],[Current Service]]="GSH - Group Supported Employment", OR(Table3[[#This Row],[Target Service]]="SEI - Individual Supported Employment",Table3[[#This Row],[Target Service]]="IDV - Individualized Day Vocational",Table3[[#This Row],[Target Service]]="Customized Employment")),15000,IF(AND(Table3[[#This Row],[Current Service]]="Project SEARCH", OR(Table3[[#This Row],[Target Service]]="SEI - Individual Supported Employment",Table3[[#This Row],[Target Service]]="IDV - Individualized Day Vocational",Table3[[#This Row],[Target Service]]="Customized Employment")),15000,IF(AND(Table3[[#This Row],[Current Service]]="Transitional Supports", OR(Table3[[#This Row],[Target Service]]="SEI - Individual Supported Employment",Table3[[#This Row],[Target Service]]="IDV - Individualized Day Vocational",Table3[[#This Row],[Target Service]]="Customized Employment")),15000,IF(AND(Table3[[#This Row],[Current Service]]="IDV - Individualized Day Vocational",OR(Table3[[#This Row],[Target Service]]="SEI - Individual Supported Employment",Table3[[#This Row],[Target Service]]="Customized Employment")),15000,0)))))</f>
        <v>0</v>
      </c>
      <c r="I100" s="6">
        <f>IF(Table3[[#This Row],[Day STEP Incentive]]&lt;&gt;0,Table3[[#This Row],[Current Annual Funding]]/'Data Validation'!$B$6*Table3[[#This Row],[Months Needed (Max 4)]],0)</f>
        <v>0</v>
      </c>
      <c r="J100" s="57"/>
      <c r="K100" s="57"/>
      <c r="M100" s="6">
        <f>Table3[[#This Row],[Hours Per Week
(30 Max)]]*Table3[[#This Row],[NEFP Weeks (26 Max)]]*Table3[[#This Row],[Rate For Target Day Setting]]</f>
        <v>0</v>
      </c>
      <c r="N100" s="56"/>
      <c r="O100" s="56"/>
      <c r="P100" s="6">
        <f>IF(OR(Table3[[#This Row],[Target Service]]="Customized Employment",Table3[[#This Row],[Target Service]]="SEI - Individual Supported Employment"),Table3[[#This Row],[Hours Per Week
(25 Max)]]*Table3[[#This Row],[NIEP Weeks
(26 Max)]]*'Data Validation'!$B$4,0)</f>
        <v>0</v>
      </c>
      <c r="Q100" s="6">
        <f>SUM(Table3[[#This Row],[NIEP Incentive]],Table3[[#This Row],[NEFP Incentive]],Table3[[#This Row],[Provider Transition Incentive]],Table3[[#This Row],[Day STEP Incentive]])</f>
        <v>0</v>
      </c>
      <c r="R100" s="6">
        <f>Table3[[#This Row],[Current Annual Funding]]-Table3[[#This Row],[Target Annual Funding]]</f>
        <v>0</v>
      </c>
    </row>
  </sheetData>
  <mergeCells count="4">
    <mergeCell ref="H1:I1"/>
    <mergeCell ref="J1:M1"/>
    <mergeCell ref="N1:P1"/>
    <mergeCell ref="Q1:R1"/>
  </mergeCells>
  <dataValidations count="22">
    <dataValidation type="whole" allowBlank="1" showInputMessage="1" showErrorMessage="1" sqref="H3:H1048576" xr:uid="{0E480017-BF3B-49BD-8142-6F361C7D1D41}">
      <formula1>0</formula1>
      <formula2>4</formula2>
    </dataValidation>
    <dataValidation type="whole" allowBlank="1" showInputMessage="1" showErrorMessage="1" sqref="K3:K1048576 O3:O100" xr:uid="{04038675-0DDF-40B2-B902-549C8340319A}">
      <formula1>0</formula1>
      <formula2>26</formula2>
    </dataValidation>
    <dataValidation type="whole" allowBlank="1" showInputMessage="1" showErrorMessage="1" sqref="J3:J100" xr:uid="{4F5EF23C-E131-45FD-A800-35686836A697}">
      <formula1>0</formula1>
      <formula2>30</formula2>
    </dataValidation>
    <dataValidation type="whole" allowBlank="1" showInputMessage="1" showErrorMessage="1" sqref="N3:N100" xr:uid="{9747ED52-57C7-426E-B84A-A1AFB486F5A9}">
      <formula1>0</formula1>
      <formula2>25</formula2>
    </dataValidation>
    <dataValidation allowBlank="1" showInputMessage="1" showErrorMessage="1" prompt="The service or support that an individual is transitioning out of." sqref="B2" xr:uid="{63D908C0-6774-4BF3-BD3A-3A07FE566969}"/>
    <dataValidation allowBlank="1" showInputMessage="1" showErrorMessage="1" prompt="Based on the setting the individual is transitioning from. Only include the authorizations the individual was receiving for congregate day supports. Do not include authorizations provided in non-congregate settings." sqref="C2" xr:uid="{DE4E2434-C38D-4C2A-A32C-E19C61D4BEEF}"/>
    <dataValidation allowBlank="1" showInputMessage="1" showErrorMessage="1" prompt="Based on the expected annualized authorization amount for the new non-congregate setting. Include all new day supports that are applicable. Do not include authorizations for hours of the previous service even if they are projected to continue." sqref="E2" xr:uid="{CD609F09-BB73-4C04-A1A2-687DBD4D27D3}"/>
    <dataValidation allowBlank="1" showInputMessage="1" showErrorMessage="1" prompt="The anticipated use for the vacancy created by the individual transitioning. " sqref="F2" xr:uid="{23AB978E-7478-4464-AD9E-69B056E79F82}"/>
    <dataValidation allowBlank="1" showInputMessage="1" showErrorMessage="1" prompt="A one-time incentive payment of $15,000 for each individual who moves from a congregate day setting to an employment setting or a setting that works towards employment." sqref="G2" xr:uid="{788B1D1F-E99C-4B02-8810-6ABEBDD33392}"/>
    <dataValidation allowBlank="1" showInputMessage="1" showErrorMessage="1" prompt="The number of months that the Provider Transition Incentive will be needed while the vacancy is open." sqref="H2" xr:uid="{BAB75010-2D3C-44AA-917A-DC94C67B294F}"/>
    <dataValidation allowBlank="1" showInputMessage="1" showErrorMessage="1" prompt="A temporary enhanced rate above the service rate to reimburse the provider to maintain supports in the congregate day program for up to four months for each individual that transitions to an alternative community-based support." sqref="I2" xr:uid="{DFFDC608-5F59-464F-9CB3-994853A72D55}"/>
    <dataValidation allowBlank="1" showInputMessage="1" showErrorMessage="1" prompt="For individuals moving from a non-vocational Day setting to a setting that provides employment or works towards employment. An enhanced rate payment based on an individual's target service rate specific to the outcome of the transition." sqref="J1:M1" xr:uid="{1422EB44-E6DF-4E08-905A-1F11A2D7A337}"/>
    <dataValidation allowBlank="1" showInputMessage="1" showErrorMessage="1" prompt="The number of support hours per week that the transitioning individual receives  in the new setting." sqref="J2" xr:uid="{EB6D72E6-FFA6-4EC2-8C04-7E4B2CD9738E}"/>
    <dataValidation allowBlank="1" showInputMessage="1" showErrorMessage="1" prompt="The number of weeks the transitioning individuals will receive the new supports. " sqref="K2" xr:uid="{8771012D-F323-4898-84C3-D08FF148E243}"/>
    <dataValidation allowBlank="1" showInputMessage="1" showErrorMessage="1" prompt="The hourly rate for the target support that the individual is transitioning to." sqref="L2" xr:uid="{867762E8-87ED-4F6D-BE7F-DB95E5CE8659}"/>
    <dataValidation allowBlank="1" showInputMessage="1" showErrorMessage="1" prompt="An double-rate incentive payment based on the target setting of the transition." sqref="M2" xr:uid="{F3B7C281-B6C4-4A94-AF0C-A4135EC2880A}"/>
    <dataValidation allowBlank="1" showInputMessage="1" showErrorMessage="1" prompt="For individuals moving from a congregate setting to Individualized Supported Employment or Customized Employment providers will receive an additional  rate of $71.50 for each hour billed of these supports up to 25 hours per week for six months." sqref="N1:P1" xr:uid="{26C1981D-3DB7-4A44-9B63-02FFE6BEB583}"/>
    <dataValidation allowBlank="1" showInputMessage="1" showErrorMessage="1" prompt="The number of support hours per week that the transitioning individual receives in the new setting. " sqref="N2" xr:uid="{04E257F9-F935-479D-98A0-A6CA0F8D8D24}"/>
    <dataValidation allowBlank="1" showInputMessage="1" showErrorMessage="1" prompt="The number of weeks the transitioning individuals will receive the new supports." sqref="O2" xr:uid="{D4293186-1B80-4BDD-8A47-C43BA01D9C63}"/>
    <dataValidation allowBlank="1" showInputMessage="1" showErrorMessage="1" prompt="An enhanced rate incentive payment  ($71.50 hourly) in addition to the normal rate for individuals that transition from a congregate day program to CE or SEI." sqref="P2" xr:uid="{8A0B9AA1-B742-4EAB-ACF5-911110017C01}"/>
    <dataValidation allowBlank="1" showInputMessage="1" showErrorMessage="1" prompt="For reviewer use only." sqref="R2" xr:uid="{444D9A33-1225-4DF6-B589-0A7F568D2564}"/>
    <dataValidation allowBlank="1" showInputMessage="1" showErrorMessage="1" prompt="The service or support that an individual is transitioning to." sqref="D2" xr:uid="{5E437952-56F9-4985-8831-A668C680CADA}"/>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94F51A70-99CD-40F7-A288-A79E1A888177}">
          <x14:formula1>
            <xm:f>dropDowns!$A$28:$A$30</xm:f>
          </x14:formula1>
          <xm:sqref>F3:F100 F101:G1048576</xm:sqref>
        </x14:dataValidation>
        <x14:dataValidation type="list" allowBlank="1" showInputMessage="1" showErrorMessage="1" xr:uid="{107C320D-9FD1-4065-99B6-E364F22D2ECF}">
          <x14:formula1>
            <xm:f>dropDowns!$A$14:$A$15</xm:f>
          </x14:formula1>
          <xm:sqref>B101:B1048576</xm:sqref>
        </x14:dataValidation>
        <x14:dataValidation type="list" allowBlank="1" showInputMessage="1" showErrorMessage="1" xr:uid="{25570CD6-8464-4368-953C-86874F31E49C}">
          <x14:formula1>
            <xm:f>dropDowns!$A$20:$A$25</xm:f>
          </x14:formula1>
          <xm:sqref>D1 D3:D1048576</xm:sqref>
        </x14:dataValidation>
        <x14:dataValidation type="list" allowBlank="1" showInputMessage="1" showErrorMessage="1" xr:uid="{215A731A-0252-4925-8044-BD8E8F491F3E}">
          <x14:formula1>
            <xm:f>dropDowns!$A$13:$A$17</xm:f>
          </x14:formula1>
          <xm:sqref>B3:B100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4A54E-CF2D-415C-A3FA-8C0FDD06582E}">
  <sheetPr>
    <tabColor rgb="FFED8C01"/>
  </sheetPr>
  <dimension ref="A1:C14"/>
  <sheetViews>
    <sheetView zoomScale="70" zoomScaleNormal="70" workbookViewId="0">
      <selection activeCell="F4" sqref="F4"/>
    </sheetView>
  </sheetViews>
  <sheetFormatPr defaultRowHeight="14.5" x14ac:dyDescent="0.35"/>
  <cols>
    <col min="1" max="1" width="13.7265625" bestFit="1" customWidth="1"/>
    <col min="2" max="2" width="54.7265625" bestFit="1" customWidth="1"/>
    <col min="3" max="3" width="42.453125" customWidth="1"/>
  </cols>
  <sheetData>
    <row r="1" spans="1:3" ht="21" customHeight="1" x14ac:dyDescent="0.35">
      <c r="A1" s="223" t="s">
        <v>166</v>
      </c>
      <c r="B1" s="224"/>
      <c r="C1" s="225"/>
    </row>
    <row r="2" spans="1:3" ht="21" customHeight="1" x14ac:dyDescent="0.35">
      <c r="A2" s="226"/>
      <c r="B2" s="227"/>
      <c r="C2" s="228"/>
    </row>
    <row r="3" spans="1:3" ht="72.5" customHeight="1" x14ac:dyDescent="0.35">
      <c r="A3" s="226"/>
      <c r="B3" s="227"/>
      <c r="C3" s="228"/>
    </row>
    <row r="4" spans="1:3" ht="35" customHeight="1" x14ac:dyDescent="0.35">
      <c r="A4" s="226" t="s">
        <v>150</v>
      </c>
      <c r="B4" s="227"/>
      <c r="C4" s="228"/>
    </row>
    <row r="5" spans="1:3" ht="31" customHeight="1" thickBot="1" x14ac:dyDescent="0.4">
      <c r="A5" s="229"/>
      <c r="B5" s="230"/>
      <c r="C5" s="231"/>
    </row>
    <row r="6" spans="1:3" x14ac:dyDescent="0.35">
      <c r="B6" s="135" t="s">
        <v>35</v>
      </c>
      <c r="C6" s="136">
        <f>'Transition Program Costs'!B100</f>
        <v>0</v>
      </c>
    </row>
    <row r="7" spans="1:3" x14ac:dyDescent="0.35">
      <c r="B7" s="17" t="s">
        <v>36</v>
      </c>
      <c r="C7" s="58">
        <f>SUM(Table2[Total Incentives],Table3[Total Incentives],Summary!C27,Summary!C34)</f>
        <v>0</v>
      </c>
    </row>
    <row r="8" spans="1:3" x14ac:dyDescent="0.35">
      <c r="B8" s="17" t="s">
        <v>37</v>
      </c>
      <c r="C8" s="18">
        <f>C6-C7</f>
        <v>0</v>
      </c>
    </row>
    <row r="10" spans="1:3" ht="43.5" x14ac:dyDescent="0.35">
      <c r="A10" t="s">
        <v>38</v>
      </c>
      <c r="B10" s="17" t="s">
        <v>39</v>
      </c>
      <c r="C10" s="81">
        <v>0</v>
      </c>
    </row>
    <row r="11" spans="1:3" x14ac:dyDescent="0.35">
      <c r="B11" s="19" t="s">
        <v>40</v>
      </c>
      <c r="C11" s="82"/>
    </row>
    <row r="12" spans="1:3" x14ac:dyDescent="0.35">
      <c r="C12" s="83"/>
    </row>
    <row r="13" spans="1:3" x14ac:dyDescent="0.35">
      <c r="A13" t="s">
        <v>38</v>
      </c>
      <c r="B13" s="17" t="s">
        <v>41</v>
      </c>
      <c r="C13" s="81">
        <v>0</v>
      </c>
    </row>
    <row r="14" spans="1:3" x14ac:dyDescent="0.35">
      <c r="B14" s="19" t="s">
        <v>42</v>
      </c>
      <c r="C14" s="82"/>
    </row>
  </sheetData>
  <mergeCells count="2">
    <mergeCell ref="A1:C3"/>
    <mergeCell ref="A4:C5"/>
  </mergeCells>
  <dataValidations count="4">
    <dataValidation allowBlank="1" showInputMessage="1" showErrorMessage="1" prompt="The total dollar value of the requested one time payments. Can include multiple initiatives and requests." sqref="B10" xr:uid="{411A58AE-A30A-471A-9DB2-3E17266B7ECE}"/>
    <dataValidation allowBlank="1" showInputMessage="1" showErrorMessage="1" prompt="Explain the rationale for one time payment request, and if there are multiple requests included, itemize them." sqref="B11" xr:uid="{074B8ABE-A4AF-428C-B047-5DE3A0B0329B}"/>
    <dataValidation allowBlank="1" showInputMessage="1" showErrorMessage="1" prompt="The total dollar value of actual room and board expenses unfunded as a result of the transition plan if the agency is requesting a one time payment to offset a decrease in revenue." sqref="B13" xr:uid="{BED09AF2-624D-41E4-B5A8-3A0E626B6536}"/>
    <dataValidation allowBlank="1" showInputMessage="1" showErrorMessage="1" prompt="Explain the rationale for the room and board supplement request." sqref="B14" xr:uid="{85108697-02ED-455C-9C5B-E656A09CD18B}"/>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801EE-CB09-4ACA-B862-91EF8CD4F424}">
  <sheetPr>
    <tabColor rgb="FFED8C01"/>
  </sheetPr>
  <dimension ref="A1:L100"/>
  <sheetViews>
    <sheetView zoomScale="85" zoomScaleNormal="85" workbookViewId="0">
      <selection sqref="A1:E2"/>
    </sheetView>
  </sheetViews>
  <sheetFormatPr defaultColWidth="9.1796875" defaultRowHeight="14" x14ac:dyDescent="0.3"/>
  <cols>
    <col min="1" max="1" width="13.1796875" style="12" customWidth="1"/>
    <col min="2" max="2" width="57" style="12" customWidth="1"/>
    <col min="3" max="12" width="20.7265625" style="12" customWidth="1"/>
    <col min="13" max="16384" width="9.1796875" style="12"/>
  </cols>
  <sheetData>
    <row r="1" spans="1:12" ht="49.5" customHeight="1" x14ac:dyDescent="0.3">
      <c r="A1" s="232" t="s">
        <v>152</v>
      </c>
      <c r="B1" s="233"/>
      <c r="C1" s="233"/>
      <c r="D1" s="233"/>
      <c r="E1" s="234"/>
    </row>
    <row r="2" spans="1:12" ht="12.5" customHeight="1" x14ac:dyDescent="0.3">
      <c r="A2" s="235"/>
      <c r="B2" s="236"/>
      <c r="C2" s="236"/>
      <c r="D2" s="236"/>
      <c r="E2" s="237"/>
    </row>
    <row r="3" spans="1:12" x14ac:dyDescent="0.3">
      <c r="A3" s="137" t="s">
        <v>136</v>
      </c>
      <c r="B3" s="138"/>
      <c r="C3" s="138"/>
      <c r="D3" s="138"/>
      <c r="E3" s="139"/>
    </row>
    <row r="4" spans="1:12" ht="148.5" customHeight="1" x14ac:dyDescent="0.3">
      <c r="A4" s="235" t="s">
        <v>151</v>
      </c>
      <c r="B4" s="236"/>
      <c r="C4" s="236"/>
      <c r="D4" s="236"/>
      <c r="E4" s="237"/>
    </row>
    <row r="5" spans="1:12" ht="15" customHeight="1" x14ac:dyDescent="0.3">
      <c r="A5" s="240" t="s">
        <v>137</v>
      </c>
      <c r="B5" s="241"/>
      <c r="C5" s="241"/>
      <c r="D5" s="241"/>
      <c r="E5" s="242"/>
    </row>
    <row r="6" spans="1:12" ht="27.5" customHeight="1" thickBot="1" x14ac:dyDescent="0.35">
      <c r="A6" s="243"/>
      <c r="B6" s="244"/>
      <c r="C6" s="244"/>
      <c r="D6" s="244"/>
      <c r="E6" s="245"/>
    </row>
    <row r="7" spans="1:12" ht="14.5" thickBot="1" x14ac:dyDescent="0.35"/>
    <row r="8" spans="1:12" ht="14.5" thickBot="1" x14ac:dyDescent="0.35">
      <c r="A8" s="238" t="s">
        <v>43</v>
      </c>
      <c r="B8" s="239"/>
      <c r="C8" s="131" t="s">
        <v>44</v>
      </c>
      <c r="D8" s="132"/>
      <c r="E8" s="129" t="s">
        <v>45</v>
      </c>
      <c r="F8" s="130"/>
      <c r="G8" s="133" t="s">
        <v>46</v>
      </c>
      <c r="H8" s="134"/>
      <c r="I8" s="127" t="s">
        <v>47</v>
      </c>
      <c r="J8" s="128"/>
      <c r="K8" s="131" t="s">
        <v>48</v>
      </c>
      <c r="L8" s="132"/>
    </row>
    <row r="9" spans="1:12" x14ac:dyDescent="0.3">
      <c r="C9" s="13"/>
      <c r="D9" s="14"/>
      <c r="E9" s="13"/>
      <c r="F9" s="14"/>
      <c r="G9" s="13"/>
      <c r="H9" s="14"/>
      <c r="I9" s="13"/>
      <c r="J9" s="14"/>
      <c r="K9" s="13"/>
      <c r="L9" s="14"/>
    </row>
    <row r="10" spans="1:12" s="80" customFormat="1" x14ac:dyDescent="0.3">
      <c r="A10" s="84" t="s">
        <v>112</v>
      </c>
      <c r="C10" s="85"/>
      <c r="D10" s="86"/>
      <c r="E10" s="85"/>
      <c r="F10" s="86"/>
      <c r="G10" s="85"/>
      <c r="H10" s="86"/>
      <c r="I10" s="85"/>
      <c r="J10" s="86"/>
      <c r="K10" s="85"/>
      <c r="L10" s="86"/>
    </row>
    <row r="11" spans="1:12" s="80" customFormat="1" x14ac:dyDescent="0.3">
      <c r="B11" s="87" t="s">
        <v>49</v>
      </c>
      <c r="C11" s="88" t="s">
        <v>50</v>
      </c>
      <c r="D11" s="89" t="s">
        <v>51</v>
      </c>
      <c r="E11" s="88" t="s">
        <v>50</v>
      </c>
      <c r="F11" s="89" t="s">
        <v>51</v>
      </c>
      <c r="G11" s="88" t="s">
        <v>50</v>
      </c>
      <c r="H11" s="89" t="s">
        <v>51</v>
      </c>
      <c r="I11" s="88" t="s">
        <v>50</v>
      </c>
      <c r="J11" s="89" t="s">
        <v>51</v>
      </c>
      <c r="K11" s="88" t="s">
        <v>50</v>
      </c>
      <c r="L11" s="89" t="s">
        <v>51</v>
      </c>
    </row>
    <row r="12" spans="1:12" s="80" customFormat="1" x14ac:dyDescent="0.3">
      <c r="A12" s="90"/>
      <c r="B12" s="91" t="s">
        <v>52</v>
      </c>
      <c r="C12" s="92">
        <v>0</v>
      </c>
      <c r="D12" s="93">
        <v>0</v>
      </c>
      <c r="E12" s="92">
        <v>0</v>
      </c>
      <c r="F12" s="93">
        <v>0</v>
      </c>
      <c r="G12" s="92">
        <v>0</v>
      </c>
      <c r="H12" s="93">
        <v>0</v>
      </c>
      <c r="I12" s="92">
        <v>0</v>
      </c>
      <c r="J12" s="93">
        <v>0</v>
      </c>
      <c r="K12" s="92">
        <v>0</v>
      </c>
      <c r="L12" s="93">
        <v>0</v>
      </c>
    </row>
    <row r="13" spans="1:12" s="80" customFormat="1" x14ac:dyDescent="0.3">
      <c r="A13" s="90"/>
      <c r="B13" s="91" t="s">
        <v>53</v>
      </c>
      <c r="C13" s="92">
        <v>0</v>
      </c>
      <c r="D13" s="93">
        <v>0</v>
      </c>
      <c r="E13" s="92">
        <v>0</v>
      </c>
      <c r="F13" s="93">
        <v>0</v>
      </c>
      <c r="G13" s="92">
        <v>0</v>
      </c>
      <c r="H13" s="93">
        <v>0</v>
      </c>
      <c r="I13" s="92">
        <v>0</v>
      </c>
      <c r="J13" s="93">
        <v>0</v>
      </c>
      <c r="K13" s="92">
        <v>0</v>
      </c>
      <c r="L13" s="93">
        <v>0</v>
      </c>
    </row>
    <row r="14" spans="1:12" s="80" customFormat="1" x14ac:dyDescent="0.3">
      <c r="A14" s="90"/>
      <c r="B14" s="94" t="s">
        <v>54</v>
      </c>
      <c r="C14" s="92">
        <v>0</v>
      </c>
      <c r="D14" s="93">
        <v>0</v>
      </c>
      <c r="E14" s="92">
        <v>0</v>
      </c>
      <c r="F14" s="93">
        <v>0</v>
      </c>
      <c r="G14" s="92">
        <v>0</v>
      </c>
      <c r="H14" s="93">
        <v>0</v>
      </c>
      <c r="I14" s="92">
        <v>0</v>
      </c>
      <c r="J14" s="93">
        <v>0</v>
      </c>
      <c r="K14" s="92">
        <v>0</v>
      </c>
      <c r="L14" s="93">
        <v>0</v>
      </c>
    </row>
    <row r="15" spans="1:12" s="80" customFormat="1" x14ac:dyDescent="0.3">
      <c r="A15" s="90"/>
      <c r="B15" s="95" t="s">
        <v>55</v>
      </c>
      <c r="C15" s="92">
        <v>0</v>
      </c>
      <c r="D15" s="93">
        <v>0</v>
      </c>
      <c r="E15" s="92">
        <v>0</v>
      </c>
      <c r="F15" s="93">
        <v>0</v>
      </c>
      <c r="G15" s="92">
        <v>0</v>
      </c>
      <c r="H15" s="93">
        <v>0</v>
      </c>
      <c r="I15" s="92">
        <v>0</v>
      </c>
      <c r="J15" s="93">
        <v>0</v>
      </c>
      <c r="K15" s="92">
        <v>0</v>
      </c>
      <c r="L15" s="93">
        <v>0</v>
      </c>
    </row>
    <row r="16" spans="1:12" s="80" customFormat="1" x14ac:dyDescent="0.3">
      <c r="A16" s="90"/>
      <c r="B16" s="95" t="s">
        <v>55</v>
      </c>
      <c r="C16" s="92">
        <v>0</v>
      </c>
      <c r="D16" s="93">
        <v>0</v>
      </c>
      <c r="E16" s="92">
        <v>0</v>
      </c>
      <c r="F16" s="93">
        <v>0</v>
      </c>
      <c r="G16" s="92">
        <v>0</v>
      </c>
      <c r="H16" s="93">
        <v>0</v>
      </c>
      <c r="I16" s="92">
        <v>0</v>
      </c>
      <c r="J16" s="93">
        <v>0</v>
      </c>
      <c r="K16" s="92">
        <v>0</v>
      </c>
      <c r="L16" s="93">
        <v>0</v>
      </c>
    </row>
    <row r="17" spans="1:12" s="80" customFormat="1" ht="14.5" thickBot="1" x14ac:dyDescent="0.35">
      <c r="A17" s="90"/>
      <c r="B17" s="95" t="s">
        <v>55</v>
      </c>
      <c r="C17" s="96">
        <v>0</v>
      </c>
      <c r="D17" s="97">
        <v>0</v>
      </c>
      <c r="E17" s="96">
        <v>0</v>
      </c>
      <c r="F17" s="97">
        <v>0</v>
      </c>
      <c r="G17" s="96">
        <v>0</v>
      </c>
      <c r="H17" s="97">
        <v>0</v>
      </c>
      <c r="I17" s="96">
        <v>0</v>
      </c>
      <c r="J17" s="97">
        <v>0</v>
      </c>
      <c r="K17" s="96">
        <v>0</v>
      </c>
      <c r="L17" s="97">
        <v>0</v>
      </c>
    </row>
    <row r="18" spans="1:12" s="80" customFormat="1" x14ac:dyDescent="0.3">
      <c r="A18" s="90"/>
      <c r="B18" s="156" t="s">
        <v>56</v>
      </c>
      <c r="C18" s="142">
        <f t="shared" ref="C18:L18" si="0">SUM(C12:C17)</f>
        <v>0</v>
      </c>
      <c r="D18" s="143">
        <f t="shared" si="0"/>
        <v>0</v>
      </c>
      <c r="E18" s="142">
        <f t="shared" si="0"/>
        <v>0</v>
      </c>
      <c r="F18" s="143">
        <f t="shared" si="0"/>
        <v>0</v>
      </c>
      <c r="G18" s="142">
        <f t="shared" si="0"/>
        <v>0</v>
      </c>
      <c r="H18" s="143">
        <f t="shared" si="0"/>
        <v>0</v>
      </c>
      <c r="I18" s="142">
        <f t="shared" si="0"/>
        <v>0</v>
      </c>
      <c r="J18" s="143">
        <f t="shared" si="0"/>
        <v>0</v>
      </c>
      <c r="K18" s="142">
        <f t="shared" si="0"/>
        <v>0</v>
      </c>
      <c r="L18" s="143">
        <f t="shared" si="0"/>
        <v>0</v>
      </c>
    </row>
    <row r="19" spans="1:12" s="80" customFormat="1" x14ac:dyDescent="0.3">
      <c r="A19" s="90"/>
      <c r="B19" s="98"/>
      <c r="C19" s="99"/>
      <c r="D19" s="100"/>
      <c r="E19" s="99"/>
      <c r="F19" s="100"/>
      <c r="G19" s="99"/>
      <c r="H19" s="100"/>
      <c r="I19" s="99"/>
      <c r="J19" s="100"/>
      <c r="K19" s="99"/>
      <c r="L19" s="100"/>
    </row>
    <row r="20" spans="1:12" s="80" customFormat="1" x14ac:dyDescent="0.3">
      <c r="A20" s="90"/>
      <c r="B20" s="101" t="s">
        <v>57</v>
      </c>
      <c r="C20" s="15"/>
      <c r="D20" s="16"/>
      <c r="E20" s="15"/>
      <c r="F20" s="16"/>
      <c r="G20" s="15"/>
      <c r="H20" s="16"/>
      <c r="I20" s="15"/>
      <c r="J20" s="16"/>
      <c r="K20" s="15"/>
      <c r="L20" s="16"/>
    </row>
    <row r="21" spans="1:12" s="80" customFormat="1" x14ac:dyDescent="0.3">
      <c r="A21" s="90"/>
      <c r="B21" s="91" t="s">
        <v>58</v>
      </c>
      <c r="C21" s="92">
        <v>0</v>
      </c>
      <c r="D21" s="102"/>
      <c r="E21" s="92">
        <v>0</v>
      </c>
      <c r="F21" s="102"/>
      <c r="G21" s="92">
        <v>0</v>
      </c>
      <c r="H21" s="102"/>
      <c r="I21" s="92">
        <v>0</v>
      </c>
      <c r="J21" s="102"/>
      <c r="K21" s="92">
        <v>0</v>
      </c>
      <c r="L21" s="102"/>
    </row>
    <row r="22" spans="1:12" s="80" customFormat="1" x14ac:dyDescent="0.3">
      <c r="A22" s="90"/>
      <c r="B22" s="91" t="s">
        <v>59</v>
      </c>
      <c r="C22" s="92">
        <v>0</v>
      </c>
      <c r="D22" s="103"/>
      <c r="E22" s="92">
        <v>0</v>
      </c>
      <c r="F22" s="103"/>
      <c r="G22" s="92">
        <v>0</v>
      </c>
      <c r="H22" s="103"/>
      <c r="I22" s="92">
        <v>0</v>
      </c>
      <c r="J22" s="103"/>
      <c r="K22" s="92">
        <v>0</v>
      </c>
      <c r="L22" s="103"/>
    </row>
    <row r="23" spans="1:12" s="80" customFormat="1" x14ac:dyDescent="0.3">
      <c r="A23" s="90"/>
      <c r="B23" s="91" t="s">
        <v>60</v>
      </c>
      <c r="C23" s="92">
        <v>0</v>
      </c>
      <c r="D23" s="103"/>
      <c r="E23" s="92">
        <v>0</v>
      </c>
      <c r="F23" s="103"/>
      <c r="G23" s="92">
        <v>0</v>
      </c>
      <c r="H23" s="103"/>
      <c r="I23" s="92">
        <v>0</v>
      </c>
      <c r="J23" s="103"/>
      <c r="K23" s="92">
        <v>0</v>
      </c>
      <c r="L23" s="103"/>
    </row>
    <row r="24" spans="1:12" s="80" customFormat="1" x14ac:dyDescent="0.3">
      <c r="A24" s="90"/>
      <c r="B24" s="91" t="s">
        <v>61</v>
      </c>
      <c r="C24" s="92">
        <v>0</v>
      </c>
      <c r="D24" s="103"/>
      <c r="E24" s="92">
        <v>0</v>
      </c>
      <c r="F24" s="103"/>
      <c r="G24" s="92">
        <v>0</v>
      </c>
      <c r="H24" s="103"/>
      <c r="I24" s="92">
        <v>0</v>
      </c>
      <c r="J24" s="103"/>
      <c r="K24" s="92">
        <v>0</v>
      </c>
      <c r="L24" s="103"/>
    </row>
    <row r="25" spans="1:12" s="80" customFormat="1" x14ac:dyDescent="0.3">
      <c r="A25" s="90"/>
      <c r="B25" s="91" t="s">
        <v>62</v>
      </c>
      <c r="C25" s="92">
        <v>0</v>
      </c>
      <c r="D25" s="103"/>
      <c r="E25" s="92">
        <v>0</v>
      </c>
      <c r="F25" s="103"/>
      <c r="G25" s="92">
        <v>0</v>
      </c>
      <c r="H25" s="103"/>
      <c r="I25" s="92">
        <v>0</v>
      </c>
      <c r="J25" s="103"/>
      <c r="K25" s="92">
        <v>0</v>
      </c>
      <c r="L25" s="103"/>
    </row>
    <row r="26" spans="1:12" s="80" customFormat="1" x14ac:dyDescent="0.3">
      <c r="A26" s="90"/>
      <c r="B26" s="91" t="s">
        <v>63</v>
      </c>
      <c r="C26" s="92">
        <v>0</v>
      </c>
      <c r="D26" s="103"/>
      <c r="E26" s="92">
        <v>0</v>
      </c>
      <c r="F26" s="103"/>
      <c r="G26" s="92">
        <v>0</v>
      </c>
      <c r="H26" s="103"/>
      <c r="I26" s="92">
        <v>0</v>
      </c>
      <c r="J26" s="103"/>
      <c r="K26" s="92">
        <v>0</v>
      </c>
      <c r="L26" s="103"/>
    </row>
    <row r="27" spans="1:12" s="80" customFormat="1" x14ac:dyDescent="0.3">
      <c r="A27" s="90"/>
      <c r="B27" s="95" t="s">
        <v>55</v>
      </c>
      <c r="C27" s="92">
        <v>0</v>
      </c>
      <c r="D27" s="104"/>
      <c r="E27" s="92">
        <v>0</v>
      </c>
      <c r="F27" s="104"/>
      <c r="G27" s="92">
        <v>0</v>
      </c>
      <c r="H27" s="104"/>
      <c r="I27" s="92">
        <v>0</v>
      </c>
      <c r="J27" s="104"/>
      <c r="K27" s="92">
        <v>0</v>
      </c>
      <c r="L27" s="104"/>
    </row>
    <row r="28" spans="1:12" s="80" customFormat="1" x14ac:dyDescent="0.3">
      <c r="A28" s="90"/>
      <c r="B28" s="95" t="s">
        <v>55</v>
      </c>
      <c r="C28" s="92">
        <v>0</v>
      </c>
      <c r="D28" s="104"/>
      <c r="E28" s="92">
        <v>0</v>
      </c>
      <c r="F28" s="104"/>
      <c r="G28" s="92">
        <v>0</v>
      </c>
      <c r="H28" s="104"/>
      <c r="I28" s="92">
        <v>0</v>
      </c>
      <c r="J28" s="104"/>
      <c r="K28" s="92">
        <v>0</v>
      </c>
      <c r="L28" s="104"/>
    </row>
    <row r="29" spans="1:12" s="80" customFormat="1" ht="14.5" thickBot="1" x14ac:dyDescent="0.35">
      <c r="A29" s="90"/>
      <c r="B29" s="95" t="s">
        <v>55</v>
      </c>
      <c r="C29" s="96">
        <v>0</v>
      </c>
      <c r="D29" s="104"/>
      <c r="E29" s="96">
        <v>0</v>
      </c>
      <c r="F29" s="104"/>
      <c r="G29" s="96">
        <v>0</v>
      </c>
      <c r="H29" s="104"/>
      <c r="I29" s="96">
        <v>0</v>
      </c>
      <c r="J29" s="104"/>
      <c r="K29" s="96">
        <v>0</v>
      </c>
      <c r="L29" s="104"/>
    </row>
    <row r="30" spans="1:12" s="80" customFormat="1" x14ac:dyDescent="0.3">
      <c r="A30" s="90"/>
      <c r="B30" s="156" t="s">
        <v>64</v>
      </c>
      <c r="C30" s="142">
        <f>SUM(C21:C29)</f>
        <v>0</v>
      </c>
      <c r="D30" s="144"/>
      <c r="E30" s="142">
        <f>SUM(E21:E29)</f>
        <v>0</v>
      </c>
      <c r="F30" s="144"/>
      <c r="G30" s="142">
        <f>SUM(G21:G29)</f>
        <v>0</v>
      </c>
      <c r="H30" s="144"/>
      <c r="I30" s="142">
        <f>SUM(I21:I29)</f>
        <v>0</v>
      </c>
      <c r="J30" s="144"/>
      <c r="K30" s="142">
        <f>SUM(K21:K29)</f>
        <v>0</v>
      </c>
      <c r="L30" s="144"/>
    </row>
    <row r="31" spans="1:12" s="80" customFormat="1" x14ac:dyDescent="0.3">
      <c r="A31" s="90"/>
      <c r="B31" s="105"/>
      <c r="C31" s="106"/>
      <c r="D31" s="107"/>
      <c r="E31" s="106"/>
      <c r="F31" s="107"/>
      <c r="G31" s="106"/>
      <c r="H31" s="107"/>
      <c r="I31" s="106"/>
      <c r="J31" s="107"/>
      <c r="K31" s="106"/>
      <c r="L31" s="107"/>
    </row>
    <row r="32" spans="1:12" s="80" customFormat="1" x14ac:dyDescent="0.3">
      <c r="A32" s="90"/>
      <c r="B32" s="108" t="s">
        <v>65</v>
      </c>
      <c r="C32" s="92">
        <v>0</v>
      </c>
      <c r="D32" s="109"/>
      <c r="E32" s="92">
        <v>0</v>
      </c>
      <c r="F32" s="109"/>
      <c r="G32" s="92">
        <v>0</v>
      </c>
      <c r="H32" s="109"/>
      <c r="I32" s="92">
        <v>0</v>
      </c>
      <c r="J32" s="109"/>
      <c r="K32" s="92">
        <v>0</v>
      </c>
      <c r="L32" s="109"/>
    </row>
    <row r="33" spans="1:12" s="80" customFormat="1" x14ac:dyDescent="0.3">
      <c r="A33" s="90"/>
      <c r="B33" s="105"/>
      <c r="C33" s="106"/>
      <c r="D33" s="107"/>
      <c r="E33" s="106"/>
      <c r="F33" s="107"/>
      <c r="G33" s="106"/>
      <c r="H33" s="107"/>
      <c r="I33" s="106"/>
      <c r="J33" s="107"/>
      <c r="K33" s="106"/>
      <c r="L33" s="107"/>
    </row>
    <row r="34" spans="1:12" s="80" customFormat="1" x14ac:dyDescent="0.3">
      <c r="A34" s="90"/>
      <c r="B34" s="145" t="s">
        <v>66</v>
      </c>
      <c r="C34" s="146">
        <f>C18+C30+C32</f>
        <v>0</v>
      </c>
      <c r="D34" s="147"/>
      <c r="E34" s="146">
        <f>E18+E30+E32</f>
        <v>0</v>
      </c>
      <c r="F34" s="147"/>
      <c r="G34" s="146">
        <f>G18+G30+G32</f>
        <v>0</v>
      </c>
      <c r="H34" s="147"/>
      <c r="I34" s="146">
        <f>I18+I30+I32</f>
        <v>0</v>
      </c>
      <c r="J34" s="147"/>
      <c r="K34" s="146">
        <f>K18+K30+K32</f>
        <v>0</v>
      </c>
      <c r="L34" s="147"/>
    </row>
    <row r="35" spans="1:12" s="80" customFormat="1" x14ac:dyDescent="0.3">
      <c r="A35" s="90"/>
      <c r="B35" s="108"/>
      <c r="C35" s="110"/>
      <c r="D35" s="107"/>
      <c r="E35" s="110"/>
      <c r="F35" s="107"/>
      <c r="G35" s="110"/>
      <c r="H35" s="107"/>
      <c r="I35" s="110"/>
      <c r="J35" s="107"/>
      <c r="K35" s="110"/>
      <c r="L35" s="107"/>
    </row>
    <row r="36" spans="1:12" s="80" customFormat="1" x14ac:dyDescent="0.3">
      <c r="A36" s="90"/>
      <c r="B36" s="108"/>
      <c r="C36" s="111"/>
      <c r="D36" s="107"/>
      <c r="E36" s="111"/>
      <c r="F36" s="107"/>
      <c r="G36" s="111"/>
      <c r="H36" s="107"/>
      <c r="I36" s="111"/>
      <c r="J36" s="107"/>
      <c r="K36" s="111"/>
      <c r="L36" s="107"/>
    </row>
    <row r="37" spans="1:12" s="80" customFormat="1" x14ac:dyDescent="0.3">
      <c r="A37" s="112" t="s">
        <v>67</v>
      </c>
      <c r="B37" s="105"/>
      <c r="C37" s="113"/>
      <c r="D37" s="114"/>
      <c r="E37" s="113"/>
      <c r="F37" s="114"/>
      <c r="G37" s="113"/>
      <c r="H37" s="114"/>
      <c r="I37" s="113"/>
      <c r="J37" s="114"/>
      <c r="K37" s="113"/>
      <c r="L37" s="114"/>
    </row>
    <row r="38" spans="1:12" s="80" customFormat="1" x14ac:dyDescent="0.3">
      <c r="A38" s="90"/>
      <c r="B38" s="101" t="s">
        <v>68</v>
      </c>
      <c r="C38" s="88" t="s">
        <v>50</v>
      </c>
      <c r="D38" s="89" t="s">
        <v>51</v>
      </c>
      <c r="E38" s="88" t="s">
        <v>50</v>
      </c>
      <c r="F38" s="89" t="s">
        <v>51</v>
      </c>
      <c r="G38" s="88" t="s">
        <v>50</v>
      </c>
      <c r="H38" s="89" t="s">
        <v>51</v>
      </c>
      <c r="I38" s="88" t="s">
        <v>50</v>
      </c>
      <c r="J38" s="89" t="s">
        <v>51</v>
      </c>
      <c r="K38" s="88" t="s">
        <v>50</v>
      </c>
      <c r="L38" s="89" t="s">
        <v>51</v>
      </c>
    </row>
    <row r="39" spans="1:12" s="80" customFormat="1" x14ac:dyDescent="0.3">
      <c r="A39" s="90"/>
      <c r="B39" s="94" t="s">
        <v>69</v>
      </c>
      <c r="C39" s="92">
        <v>0</v>
      </c>
      <c r="D39" s="93">
        <v>0</v>
      </c>
      <c r="E39" s="92">
        <v>0</v>
      </c>
      <c r="F39" s="93">
        <v>0</v>
      </c>
      <c r="G39" s="92">
        <v>0</v>
      </c>
      <c r="H39" s="93">
        <v>0</v>
      </c>
      <c r="I39" s="92">
        <v>0</v>
      </c>
      <c r="J39" s="93">
        <v>0</v>
      </c>
      <c r="K39" s="92">
        <v>0</v>
      </c>
      <c r="L39" s="93">
        <v>0</v>
      </c>
    </row>
    <row r="40" spans="1:12" s="80" customFormat="1" x14ac:dyDescent="0.3">
      <c r="A40" s="90"/>
      <c r="B40" s="94" t="s">
        <v>70</v>
      </c>
      <c r="C40" s="92">
        <v>0</v>
      </c>
      <c r="D40" s="93">
        <v>0</v>
      </c>
      <c r="E40" s="92">
        <v>0</v>
      </c>
      <c r="F40" s="93">
        <v>0</v>
      </c>
      <c r="G40" s="92">
        <v>0</v>
      </c>
      <c r="H40" s="93">
        <v>0</v>
      </c>
      <c r="I40" s="92">
        <v>0</v>
      </c>
      <c r="J40" s="93">
        <v>0</v>
      </c>
      <c r="K40" s="92">
        <v>0</v>
      </c>
      <c r="L40" s="93">
        <v>0</v>
      </c>
    </row>
    <row r="41" spans="1:12" s="80" customFormat="1" x14ac:dyDescent="0.3">
      <c r="A41" s="90"/>
      <c r="B41" s="94" t="s">
        <v>71</v>
      </c>
      <c r="C41" s="92">
        <v>0</v>
      </c>
      <c r="D41" s="93">
        <v>0</v>
      </c>
      <c r="E41" s="92">
        <v>0</v>
      </c>
      <c r="F41" s="93">
        <v>0</v>
      </c>
      <c r="G41" s="92">
        <v>0</v>
      </c>
      <c r="H41" s="93">
        <v>0</v>
      </c>
      <c r="I41" s="92">
        <v>0</v>
      </c>
      <c r="J41" s="93">
        <v>0</v>
      </c>
      <c r="K41" s="92">
        <v>0</v>
      </c>
      <c r="L41" s="93">
        <v>0</v>
      </c>
    </row>
    <row r="42" spans="1:12" s="80" customFormat="1" x14ac:dyDescent="0.3">
      <c r="A42" s="90"/>
      <c r="B42" s="94" t="s">
        <v>72</v>
      </c>
      <c r="C42" s="92">
        <v>0</v>
      </c>
      <c r="D42" s="93">
        <v>0</v>
      </c>
      <c r="E42" s="92">
        <v>0</v>
      </c>
      <c r="F42" s="93">
        <v>0</v>
      </c>
      <c r="G42" s="92">
        <v>0</v>
      </c>
      <c r="H42" s="93">
        <v>0</v>
      </c>
      <c r="I42" s="92">
        <v>0</v>
      </c>
      <c r="J42" s="93">
        <v>0</v>
      </c>
      <c r="K42" s="92">
        <v>0</v>
      </c>
      <c r="L42" s="93">
        <v>0</v>
      </c>
    </row>
    <row r="43" spans="1:12" s="80" customFormat="1" x14ac:dyDescent="0.3">
      <c r="A43" s="90"/>
      <c r="B43" s="94" t="s">
        <v>73</v>
      </c>
      <c r="C43" s="92">
        <v>0</v>
      </c>
      <c r="D43" s="93">
        <v>0</v>
      </c>
      <c r="E43" s="92">
        <v>0</v>
      </c>
      <c r="F43" s="93">
        <v>0</v>
      </c>
      <c r="G43" s="92">
        <v>0</v>
      </c>
      <c r="H43" s="93">
        <v>0</v>
      </c>
      <c r="I43" s="92">
        <v>0</v>
      </c>
      <c r="J43" s="93">
        <v>0</v>
      </c>
      <c r="K43" s="92">
        <v>0</v>
      </c>
      <c r="L43" s="93">
        <v>0</v>
      </c>
    </row>
    <row r="44" spans="1:12" s="80" customFormat="1" x14ac:dyDescent="0.3">
      <c r="A44" s="90"/>
      <c r="B44" s="94" t="s">
        <v>74</v>
      </c>
      <c r="C44" s="92">
        <v>0</v>
      </c>
      <c r="D44" s="93">
        <v>0</v>
      </c>
      <c r="E44" s="92">
        <v>0</v>
      </c>
      <c r="F44" s="93">
        <v>0</v>
      </c>
      <c r="G44" s="92">
        <v>0</v>
      </c>
      <c r="H44" s="93">
        <v>0</v>
      </c>
      <c r="I44" s="92">
        <v>0</v>
      </c>
      <c r="J44" s="93">
        <v>0</v>
      </c>
      <c r="K44" s="92">
        <v>0</v>
      </c>
      <c r="L44" s="93">
        <v>0</v>
      </c>
    </row>
    <row r="45" spans="1:12" s="80" customFormat="1" x14ac:dyDescent="0.3">
      <c r="A45" s="90"/>
      <c r="B45" s="95" t="s">
        <v>55</v>
      </c>
      <c r="C45" s="92">
        <v>0</v>
      </c>
      <c r="D45" s="93">
        <v>0</v>
      </c>
      <c r="E45" s="92">
        <v>0</v>
      </c>
      <c r="F45" s="93">
        <v>0</v>
      </c>
      <c r="G45" s="92">
        <v>0</v>
      </c>
      <c r="H45" s="93">
        <v>0</v>
      </c>
      <c r="I45" s="92">
        <v>0</v>
      </c>
      <c r="J45" s="93">
        <v>0</v>
      </c>
      <c r="K45" s="92">
        <v>0</v>
      </c>
      <c r="L45" s="93">
        <v>0</v>
      </c>
    </row>
    <row r="46" spans="1:12" s="80" customFormat="1" x14ac:dyDescent="0.3">
      <c r="A46" s="90"/>
      <c r="B46" s="95" t="s">
        <v>55</v>
      </c>
      <c r="C46" s="92">
        <v>0</v>
      </c>
      <c r="D46" s="93">
        <v>0</v>
      </c>
      <c r="E46" s="92">
        <v>0</v>
      </c>
      <c r="F46" s="93">
        <v>0</v>
      </c>
      <c r="G46" s="92">
        <v>0</v>
      </c>
      <c r="H46" s="93">
        <v>0</v>
      </c>
      <c r="I46" s="92">
        <v>0</v>
      </c>
      <c r="J46" s="93">
        <v>0</v>
      </c>
      <c r="K46" s="92">
        <v>0</v>
      </c>
      <c r="L46" s="93">
        <v>0</v>
      </c>
    </row>
    <row r="47" spans="1:12" s="80" customFormat="1" x14ac:dyDescent="0.3">
      <c r="A47" s="90"/>
      <c r="B47" s="95" t="s">
        <v>55</v>
      </c>
      <c r="C47" s="92">
        <v>0</v>
      </c>
      <c r="D47" s="93">
        <v>0</v>
      </c>
      <c r="E47" s="92">
        <v>0</v>
      </c>
      <c r="F47" s="93">
        <v>0</v>
      </c>
      <c r="G47" s="92">
        <v>0</v>
      </c>
      <c r="H47" s="93">
        <v>0</v>
      </c>
      <c r="I47" s="92">
        <v>0</v>
      </c>
      <c r="J47" s="93">
        <v>0</v>
      </c>
      <c r="K47" s="92">
        <v>0</v>
      </c>
      <c r="L47" s="93">
        <v>0</v>
      </c>
    </row>
    <row r="48" spans="1:12" s="80" customFormat="1" x14ac:dyDescent="0.3">
      <c r="A48" s="90"/>
      <c r="B48" s="95" t="s">
        <v>55</v>
      </c>
      <c r="C48" s="92">
        <v>0</v>
      </c>
      <c r="D48" s="93">
        <v>0</v>
      </c>
      <c r="E48" s="92">
        <v>0</v>
      </c>
      <c r="F48" s="93">
        <v>0</v>
      </c>
      <c r="G48" s="92">
        <v>0</v>
      </c>
      <c r="H48" s="93">
        <v>0</v>
      </c>
      <c r="I48" s="92">
        <v>0</v>
      </c>
      <c r="J48" s="93">
        <v>0</v>
      </c>
      <c r="K48" s="92">
        <v>0</v>
      </c>
      <c r="L48" s="93">
        <v>0</v>
      </c>
    </row>
    <row r="49" spans="1:12" s="80" customFormat="1" ht="14.5" thickBot="1" x14ac:dyDescent="0.35">
      <c r="A49" s="90"/>
      <c r="B49" s="95" t="s">
        <v>55</v>
      </c>
      <c r="C49" s="96">
        <v>0</v>
      </c>
      <c r="D49" s="97">
        <v>0</v>
      </c>
      <c r="E49" s="96">
        <v>0</v>
      </c>
      <c r="F49" s="97">
        <v>0</v>
      </c>
      <c r="G49" s="96">
        <v>0</v>
      </c>
      <c r="H49" s="97">
        <v>0</v>
      </c>
      <c r="I49" s="96">
        <v>0</v>
      </c>
      <c r="J49" s="97">
        <v>0</v>
      </c>
      <c r="K49" s="96">
        <v>0</v>
      </c>
      <c r="L49" s="97">
        <v>0</v>
      </c>
    </row>
    <row r="50" spans="1:12" s="80" customFormat="1" x14ac:dyDescent="0.3">
      <c r="A50" s="90"/>
      <c r="B50" s="155" t="s">
        <v>75</v>
      </c>
      <c r="C50" s="142">
        <f t="shared" ref="C50:L50" si="1">SUM(C39:C49)</f>
        <v>0</v>
      </c>
      <c r="D50" s="143">
        <f t="shared" si="1"/>
        <v>0</v>
      </c>
      <c r="E50" s="142">
        <f t="shared" si="1"/>
        <v>0</v>
      </c>
      <c r="F50" s="143">
        <f t="shared" si="1"/>
        <v>0</v>
      </c>
      <c r="G50" s="142">
        <f t="shared" si="1"/>
        <v>0</v>
      </c>
      <c r="H50" s="143">
        <f t="shared" si="1"/>
        <v>0</v>
      </c>
      <c r="I50" s="142">
        <f t="shared" si="1"/>
        <v>0</v>
      </c>
      <c r="J50" s="143">
        <f t="shared" si="1"/>
        <v>0</v>
      </c>
      <c r="K50" s="142">
        <f t="shared" si="1"/>
        <v>0</v>
      </c>
      <c r="L50" s="143">
        <f t="shared" si="1"/>
        <v>0</v>
      </c>
    </row>
    <row r="51" spans="1:12" s="80" customFormat="1" x14ac:dyDescent="0.3">
      <c r="A51" s="90"/>
      <c r="B51" s="115"/>
      <c r="C51" s="116"/>
      <c r="D51" s="117"/>
      <c r="E51" s="116"/>
      <c r="F51" s="117"/>
      <c r="G51" s="116"/>
      <c r="H51" s="117"/>
      <c r="I51" s="116"/>
      <c r="J51" s="117"/>
      <c r="K51" s="116"/>
      <c r="L51" s="117"/>
    </row>
    <row r="52" spans="1:12" s="80" customFormat="1" x14ac:dyDescent="0.3">
      <c r="A52" s="112" t="s">
        <v>76</v>
      </c>
      <c r="B52" s="94"/>
      <c r="C52" s="118"/>
      <c r="D52" s="119"/>
      <c r="E52" s="118"/>
      <c r="F52" s="119"/>
      <c r="G52" s="118"/>
      <c r="H52" s="119"/>
      <c r="I52" s="118"/>
      <c r="J52" s="119"/>
      <c r="K52" s="118"/>
      <c r="L52" s="119"/>
    </row>
    <row r="53" spans="1:12" s="80" customFormat="1" x14ac:dyDescent="0.3">
      <c r="A53" s="90"/>
      <c r="B53" s="120" t="s">
        <v>65</v>
      </c>
      <c r="C53" s="88" t="s">
        <v>50</v>
      </c>
      <c r="D53" s="121"/>
      <c r="E53" s="88" t="s">
        <v>50</v>
      </c>
      <c r="F53" s="121"/>
      <c r="G53" s="88" t="s">
        <v>50</v>
      </c>
      <c r="H53" s="121"/>
      <c r="I53" s="88" t="s">
        <v>50</v>
      </c>
      <c r="J53" s="121"/>
      <c r="K53" s="88" t="s">
        <v>50</v>
      </c>
      <c r="L53" s="121"/>
    </row>
    <row r="54" spans="1:12" s="80" customFormat="1" x14ac:dyDescent="0.3">
      <c r="A54" s="90"/>
      <c r="B54" s="94" t="s">
        <v>77</v>
      </c>
      <c r="C54" s="92">
        <v>0</v>
      </c>
      <c r="D54" s="122"/>
      <c r="E54" s="92">
        <v>0</v>
      </c>
      <c r="F54" s="122"/>
      <c r="G54" s="92">
        <v>0</v>
      </c>
      <c r="H54" s="122"/>
      <c r="I54" s="92">
        <v>0</v>
      </c>
      <c r="J54" s="122"/>
      <c r="K54" s="92">
        <v>0</v>
      </c>
      <c r="L54" s="122"/>
    </row>
    <row r="55" spans="1:12" s="80" customFormat="1" x14ac:dyDescent="0.3">
      <c r="A55" s="90"/>
      <c r="B55" s="94" t="s">
        <v>78</v>
      </c>
      <c r="C55" s="92">
        <v>0</v>
      </c>
      <c r="D55" s="122"/>
      <c r="E55" s="92">
        <v>0</v>
      </c>
      <c r="F55" s="122"/>
      <c r="G55" s="92">
        <v>0</v>
      </c>
      <c r="H55" s="122"/>
      <c r="I55" s="92">
        <v>0</v>
      </c>
      <c r="J55" s="122"/>
      <c r="K55" s="92">
        <v>0</v>
      </c>
      <c r="L55" s="122"/>
    </row>
    <row r="56" spans="1:12" s="80" customFormat="1" x14ac:dyDescent="0.3">
      <c r="A56" s="90"/>
      <c r="B56" s="94" t="s">
        <v>79</v>
      </c>
      <c r="C56" s="92">
        <v>0</v>
      </c>
      <c r="D56" s="122"/>
      <c r="E56" s="92">
        <v>0</v>
      </c>
      <c r="F56" s="122"/>
      <c r="G56" s="92">
        <v>0</v>
      </c>
      <c r="H56" s="122"/>
      <c r="I56" s="92">
        <v>0</v>
      </c>
      <c r="J56" s="122"/>
      <c r="K56" s="92">
        <v>0</v>
      </c>
      <c r="L56" s="122"/>
    </row>
    <row r="57" spans="1:12" s="80" customFormat="1" x14ac:dyDescent="0.3">
      <c r="A57" s="90"/>
      <c r="B57" s="94" t="s">
        <v>80</v>
      </c>
      <c r="C57" s="92">
        <v>0</v>
      </c>
      <c r="D57" s="122"/>
      <c r="E57" s="92">
        <v>0</v>
      </c>
      <c r="F57" s="122"/>
      <c r="G57" s="92">
        <v>0</v>
      </c>
      <c r="H57" s="122"/>
      <c r="I57" s="92">
        <v>0</v>
      </c>
      <c r="J57" s="122"/>
      <c r="K57" s="92">
        <v>0</v>
      </c>
      <c r="L57" s="122"/>
    </row>
    <row r="58" spans="1:12" s="80" customFormat="1" x14ac:dyDescent="0.3">
      <c r="A58" s="90"/>
      <c r="B58" s="94" t="s">
        <v>81</v>
      </c>
      <c r="C58" s="92">
        <v>0</v>
      </c>
      <c r="D58" s="122"/>
      <c r="E58" s="92">
        <v>0</v>
      </c>
      <c r="F58" s="122"/>
      <c r="G58" s="92">
        <v>0</v>
      </c>
      <c r="H58" s="122"/>
      <c r="I58" s="92">
        <v>0</v>
      </c>
      <c r="J58" s="122"/>
      <c r="K58" s="92">
        <v>0</v>
      </c>
      <c r="L58" s="122"/>
    </row>
    <row r="59" spans="1:12" s="80" customFormat="1" x14ac:dyDescent="0.3">
      <c r="A59" s="90"/>
      <c r="B59" s="95" t="s">
        <v>55</v>
      </c>
      <c r="C59" s="92">
        <v>0</v>
      </c>
      <c r="D59" s="122"/>
      <c r="E59" s="92">
        <v>0</v>
      </c>
      <c r="F59" s="122"/>
      <c r="G59" s="92">
        <v>0</v>
      </c>
      <c r="H59" s="122"/>
      <c r="I59" s="92">
        <v>0</v>
      </c>
      <c r="J59" s="122"/>
      <c r="K59" s="92">
        <v>0</v>
      </c>
      <c r="L59" s="122"/>
    </row>
    <row r="60" spans="1:12" s="80" customFormat="1" ht="14.5" thickBot="1" x14ac:dyDescent="0.35">
      <c r="A60" s="90"/>
      <c r="B60" s="95" t="s">
        <v>55</v>
      </c>
      <c r="C60" s="96">
        <v>0</v>
      </c>
      <c r="D60" s="122"/>
      <c r="E60" s="96">
        <v>0</v>
      </c>
      <c r="F60" s="122"/>
      <c r="G60" s="96">
        <v>0</v>
      </c>
      <c r="H60" s="122"/>
      <c r="I60" s="96">
        <v>0</v>
      </c>
      <c r="J60" s="122"/>
      <c r="K60" s="96">
        <v>0</v>
      </c>
      <c r="L60" s="122"/>
    </row>
    <row r="61" spans="1:12" s="80" customFormat="1" x14ac:dyDescent="0.3">
      <c r="A61" s="90"/>
      <c r="B61" s="155" t="s">
        <v>82</v>
      </c>
      <c r="C61" s="142">
        <f>SUM(C54:C60)</f>
        <v>0</v>
      </c>
      <c r="D61" s="148"/>
      <c r="E61" s="142">
        <f>SUM(E54:E60)</f>
        <v>0</v>
      </c>
      <c r="F61" s="148"/>
      <c r="G61" s="142">
        <f>SUM(G54:G60)</f>
        <v>0</v>
      </c>
      <c r="H61" s="148"/>
      <c r="I61" s="142">
        <f>SUM(I54:I60)</f>
        <v>0</v>
      </c>
      <c r="J61" s="148"/>
      <c r="K61" s="142">
        <f>SUM(K54:K60)</f>
        <v>0</v>
      </c>
      <c r="L61" s="148"/>
    </row>
    <row r="62" spans="1:12" s="80" customFormat="1" x14ac:dyDescent="0.3">
      <c r="A62" s="90"/>
      <c r="B62" s="98"/>
      <c r="C62" s="110"/>
      <c r="D62" s="119"/>
      <c r="E62" s="110"/>
      <c r="F62" s="119"/>
      <c r="G62" s="110"/>
      <c r="H62" s="119"/>
      <c r="I62" s="110"/>
      <c r="J62" s="119"/>
      <c r="K62" s="110"/>
      <c r="L62" s="119"/>
    </row>
    <row r="63" spans="1:12" s="80" customFormat="1" x14ac:dyDescent="0.3">
      <c r="A63" s="90"/>
      <c r="B63" s="101" t="s">
        <v>57</v>
      </c>
      <c r="C63" s="111"/>
      <c r="D63" s="119"/>
      <c r="E63" s="111"/>
      <c r="F63" s="119"/>
      <c r="G63" s="111"/>
      <c r="H63" s="119"/>
      <c r="I63" s="111"/>
      <c r="J63" s="119"/>
      <c r="K63" s="111"/>
      <c r="L63" s="119"/>
    </row>
    <row r="64" spans="1:12" s="80" customFormat="1" x14ac:dyDescent="0.3">
      <c r="A64" s="90"/>
      <c r="B64" s="123" t="s">
        <v>83</v>
      </c>
      <c r="C64" s="118"/>
      <c r="D64" s="119"/>
      <c r="E64" s="118"/>
      <c r="F64" s="119"/>
      <c r="G64" s="118"/>
      <c r="H64" s="119"/>
      <c r="I64" s="118"/>
      <c r="J64" s="119"/>
      <c r="K64" s="118"/>
      <c r="L64" s="119"/>
    </row>
    <row r="65" spans="1:12" s="80" customFormat="1" x14ac:dyDescent="0.3">
      <c r="A65" s="90"/>
      <c r="B65" s="94" t="s">
        <v>84</v>
      </c>
      <c r="C65" s="92">
        <v>0</v>
      </c>
      <c r="D65" s="122"/>
      <c r="E65" s="92">
        <v>0</v>
      </c>
      <c r="F65" s="122"/>
      <c r="G65" s="92">
        <v>0</v>
      </c>
      <c r="H65" s="122"/>
      <c r="I65" s="92">
        <v>0</v>
      </c>
      <c r="J65" s="122"/>
      <c r="K65" s="92">
        <v>0</v>
      </c>
      <c r="L65" s="122"/>
    </row>
    <row r="66" spans="1:12" s="80" customFormat="1" x14ac:dyDescent="0.3">
      <c r="A66" s="90"/>
      <c r="B66" s="94" t="s">
        <v>85</v>
      </c>
      <c r="C66" s="92">
        <v>0</v>
      </c>
      <c r="D66" s="122"/>
      <c r="E66" s="92">
        <v>0</v>
      </c>
      <c r="F66" s="122"/>
      <c r="G66" s="92">
        <v>0</v>
      </c>
      <c r="H66" s="122"/>
      <c r="I66" s="92">
        <v>0</v>
      </c>
      <c r="J66" s="122"/>
      <c r="K66" s="92">
        <v>0</v>
      </c>
      <c r="L66" s="122"/>
    </row>
    <row r="67" spans="1:12" s="80" customFormat="1" x14ac:dyDescent="0.3">
      <c r="A67" s="90"/>
      <c r="B67" s="94" t="s">
        <v>86</v>
      </c>
      <c r="C67" s="92">
        <v>0</v>
      </c>
      <c r="D67" s="122"/>
      <c r="E67" s="92">
        <v>0</v>
      </c>
      <c r="F67" s="122"/>
      <c r="G67" s="92">
        <v>0</v>
      </c>
      <c r="H67" s="122"/>
      <c r="I67" s="92">
        <v>0</v>
      </c>
      <c r="J67" s="122"/>
      <c r="K67" s="92">
        <v>0</v>
      </c>
      <c r="L67" s="122"/>
    </row>
    <row r="68" spans="1:12" s="80" customFormat="1" x14ac:dyDescent="0.3">
      <c r="A68" s="90"/>
      <c r="B68" s="94" t="s">
        <v>87</v>
      </c>
      <c r="C68" s="92">
        <v>0</v>
      </c>
      <c r="D68" s="122"/>
      <c r="E68" s="92">
        <v>0</v>
      </c>
      <c r="F68" s="122"/>
      <c r="G68" s="92">
        <v>0</v>
      </c>
      <c r="H68" s="122"/>
      <c r="I68" s="92">
        <v>0</v>
      </c>
      <c r="J68" s="122"/>
      <c r="K68" s="92">
        <v>0</v>
      </c>
      <c r="L68" s="122"/>
    </row>
    <row r="69" spans="1:12" s="80" customFormat="1" x14ac:dyDescent="0.3">
      <c r="A69" s="90"/>
      <c r="B69" s="94" t="s">
        <v>88</v>
      </c>
      <c r="C69" s="92">
        <v>0</v>
      </c>
      <c r="D69" s="122"/>
      <c r="E69" s="92">
        <v>0</v>
      </c>
      <c r="F69" s="122"/>
      <c r="G69" s="92">
        <v>0</v>
      </c>
      <c r="H69" s="122"/>
      <c r="I69" s="92">
        <v>0</v>
      </c>
      <c r="J69" s="122"/>
      <c r="K69" s="92">
        <v>0</v>
      </c>
      <c r="L69" s="122"/>
    </row>
    <row r="70" spans="1:12" s="80" customFormat="1" x14ac:dyDescent="0.3">
      <c r="A70" s="90"/>
      <c r="B70" s="94" t="s">
        <v>89</v>
      </c>
      <c r="C70" s="92">
        <v>0</v>
      </c>
      <c r="D70" s="122"/>
      <c r="E70" s="92">
        <v>0</v>
      </c>
      <c r="F70" s="122"/>
      <c r="G70" s="92">
        <v>0</v>
      </c>
      <c r="H70" s="122"/>
      <c r="I70" s="92">
        <v>0</v>
      </c>
      <c r="J70" s="122"/>
      <c r="K70" s="92">
        <v>0</v>
      </c>
      <c r="L70" s="122"/>
    </row>
    <row r="71" spans="1:12" s="80" customFormat="1" x14ac:dyDescent="0.3">
      <c r="A71" s="90"/>
      <c r="B71" s="94" t="s">
        <v>90</v>
      </c>
      <c r="C71" s="92">
        <v>0</v>
      </c>
      <c r="D71" s="122"/>
      <c r="E71" s="92">
        <v>0</v>
      </c>
      <c r="F71" s="122"/>
      <c r="G71" s="92">
        <v>0</v>
      </c>
      <c r="H71" s="122"/>
      <c r="I71" s="92">
        <v>0</v>
      </c>
      <c r="J71" s="122"/>
      <c r="K71" s="92">
        <v>0</v>
      </c>
      <c r="L71" s="122"/>
    </row>
    <row r="72" spans="1:12" s="80" customFormat="1" x14ac:dyDescent="0.3">
      <c r="A72" s="90"/>
      <c r="B72" s="95" t="s">
        <v>55</v>
      </c>
      <c r="C72" s="92">
        <v>0</v>
      </c>
      <c r="D72" s="122"/>
      <c r="E72" s="92">
        <v>0</v>
      </c>
      <c r="F72" s="122"/>
      <c r="G72" s="92">
        <v>0</v>
      </c>
      <c r="H72" s="122"/>
      <c r="I72" s="92">
        <v>0</v>
      </c>
      <c r="J72" s="122"/>
      <c r="K72" s="92">
        <v>0</v>
      </c>
      <c r="L72" s="122"/>
    </row>
    <row r="73" spans="1:12" s="80" customFormat="1" x14ac:dyDescent="0.3">
      <c r="A73" s="90"/>
      <c r="B73" s="95" t="s">
        <v>55</v>
      </c>
      <c r="C73" s="92">
        <v>0</v>
      </c>
      <c r="D73" s="122"/>
      <c r="E73" s="92">
        <v>0</v>
      </c>
      <c r="F73" s="122"/>
      <c r="G73" s="92">
        <v>0</v>
      </c>
      <c r="H73" s="122"/>
      <c r="I73" s="92">
        <v>0</v>
      </c>
      <c r="J73" s="122"/>
      <c r="K73" s="92">
        <v>0</v>
      </c>
      <c r="L73" s="122"/>
    </row>
    <row r="74" spans="1:12" s="80" customFormat="1" x14ac:dyDescent="0.3">
      <c r="A74" s="90"/>
      <c r="B74" s="95" t="s">
        <v>55</v>
      </c>
      <c r="C74" s="92">
        <v>0</v>
      </c>
      <c r="D74" s="122"/>
      <c r="E74" s="92">
        <v>0</v>
      </c>
      <c r="F74" s="122"/>
      <c r="G74" s="92">
        <v>0</v>
      </c>
      <c r="H74" s="122"/>
      <c r="I74" s="92">
        <v>0</v>
      </c>
      <c r="J74" s="122"/>
      <c r="K74" s="92">
        <v>0</v>
      </c>
      <c r="L74" s="122"/>
    </row>
    <row r="75" spans="1:12" s="80" customFormat="1" x14ac:dyDescent="0.3">
      <c r="A75" s="90"/>
      <c r="B75" s="95" t="s">
        <v>55</v>
      </c>
      <c r="C75" s="92">
        <v>0</v>
      </c>
      <c r="D75" s="122"/>
      <c r="E75" s="92">
        <v>0</v>
      </c>
      <c r="F75" s="122"/>
      <c r="G75" s="92">
        <v>0</v>
      </c>
      <c r="H75" s="122"/>
      <c r="I75" s="92">
        <v>0</v>
      </c>
      <c r="J75" s="122"/>
      <c r="K75" s="92">
        <v>0</v>
      </c>
      <c r="L75" s="122"/>
    </row>
    <row r="76" spans="1:12" s="80" customFormat="1" ht="14.5" thickBot="1" x14ac:dyDescent="0.35">
      <c r="A76" s="90"/>
      <c r="B76" s="95" t="s">
        <v>55</v>
      </c>
      <c r="C76" s="96">
        <v>0</v>
      </c>
      <c r="D76" s="122"/>
      <c r="E76" s="96">
        <v>0</v>
      </c>
      <c r="F76" s="122"/>
      <c r="G76" s="96">
        <v>0</v>
      </c>
      <c r="H76" s="122"/>
      <c r="I76" s="96">
        <v>0</v>
      </c>
      <c r="J76" s="122"/>
      <c r="K76" s="96">
        <v>0</v>
      </c>
      <c r="L76" s="122"/>
    </row>
    <row r="77" spans="1:12" s="80" customFormat="1" x14ac:dyDescent="0.3">
      <c r="A77" s="90"/>
      <c r="B77" s="155" t="s">
        <v>91</v>
      </c>
      <c r="C77" s="142">
        <f>SUM(C65:C76)</f>
        <v>0</v>
      </c>
      <c r="D77" s="148"/>
      <c r="E77" s="142">
        <f>SUM(E65:E76)</f>
        <v>0</v>
      </c>
      <c r="F77" s="148"/>
      <c r="G77" s="142">
        <f>SUM(G65:G76)</f>
        <v>0</v>
      </c>
      <c r="H77" s="148"/>
      <c r="I77" s="142">
        <f>SUM(I65:I76)</f>
        <v>0</v>
      </c>
      <c r="J77" s="148"/>
      <c r="K77" s="142">
        <f>SUM(K65:K76)</f>
        <v>0</v>
      </c>
      <c r="L77" s="148"/>
    </row>
    <row r="78" spans="1:12" s="80" customFormat="1" x14ac:dyDescent="0.3">
      <c r="A78" s="90"/>
      <c r="B78" s="115"/>
      <c r="C78" s="116"/>
      <c r="D78" s="122"/>
      <c r="E78" s="116"/>
      <c r="F78" s="122"/>
      <c r="G78" s="116"/>
      <c r="H78" s="122"/>
      <c r="I78" s="116"/>
      <c r="J78" s="122"/>
      <c r="K78" s="116"/>
      <c r="L78" s="122"/>
    </row>
    <row r="79" spans="1:12" s="80" customFormat="1" x14ac:dyDescent="0.3">
      <c r="A79" s="90"/>
      <c r="B79" s="123" t="s">
        <v>92</v>
      </c>
      <c r="C79" s="116"/>
      <c r="D79" s="119"/>
      <c r="E79" s="116"/>
      <c r="F79" s="119"/>
      <c r="G79" s="116"/>
      <c r="H79" s="119"/>
      <c r="I79" s="116"/>
      <c r="J79" s="119"/>
      <c r="K79" s="116"/>
      <c r="L79" s="119"/>
    </row>
    <row r="80" spans="1:12" s="80" customFormat="1" x14ac:dyDescent="0.3">
      <c r="A80" s="90"/>
      <c r="B80" s="124" t="s">
        <v>93</v>
      </c>
      <c r="C80" s="92">
        <v>0</v>
      </c>
      <c r="D80" s="122"/>
      <c r="E80" s="92">
        <v>0</v>
      </c>
      <c r="F80" s="122"/>
      <c r="G80" s="92">
        <v>0</v>
      </c>
      <c r="H80" s="122"/>
      <c r="I80" s="92">
        <v>0</v>
      </c>
      <c r="J80" s="122"/>
      <c r="K80" s="92">
        <v>0</v>
      </c>
      <c r="L80" s="122"/>
    </row>
    <row r="81" spans="1:12" s="80" customFormat="1" x14ac:dyDescent="0.3">
      <c r="A81" s="90"/>
      <c r="B81" s="124" t="s">
        <v>94</v>
      </c>
      <c r="C81" s="92">
        <v>0</v>
      </c>
      <c r="D81" s="122"/>
      <c r="E81" s="92">
        <v>0</v>
      </c>
      <c r="F81" s="122"/>
      <c r="G81" s="92">
        <v>0</v>
      </c>
      <c r="H81" s="122"/>
      <c r="I81" s="92">
        <v>0</v>
      </c>
      <c r="J81" s="122"/>
      <c r="K81" s="92">
        <v>0</v>
      </c>
      <c r="L81" s="122"/>
    </row>
    <row r="82" spans="1:12" s="80" customFormat="1" x14ac:dyDescent="0.3">
      <c r="A82" s="90"/>
      <c r="B82" s="124" t="s">
        <v>95</v>
      </c>
      <c r="C82" s="92">
        <v>0</v>
      </c>
      <c r="D82" s="122"/>
      <c r="E82" s="92">
        <v>0</v>
      </c>
      <c r="F82" s="122"/>
      <c r="G82" s="92">
        <v>0</v>
      </c>
      <c r="H82" s="122"/>
      <c r="I82" s="92">
        <v>0</v>
      </c>
      <c r="J82" s="122"/>
      <c r="K82" s="92">
        <v>0</v>
      </c>
      <c r="L82" s="122"/>
    </row>
    <row r="83" spans="1:12" s="80" customFormat="1" x14ac:dyDescent="0.3">
      <c r="A83" s="90"/>
      <c r="B83" s="125" t="s">
        <v>55</v>
      </c>
      <c r="C83" s="92">
        <v>0</v>
      </c>
      <c r="D83" s="122"/>
      <c r="E83" s="92">
        <v>0</v>
      </c>
      <c r="F83" s="122"/>
      <c r="G83" s="92">
        <v>0</v>
      </c>
      <c r="H83" s="122"/>
      <c r="I83" s="92">
        <v>0</v>
      </c>
      <c r="J83" s="122"/>
      <c r="K83" s="92">
        <v>0</v>
      </c>
      <c r="L83" s="122"/>
    </row>
    <row r="84" spans="1:12" s="80" customFormat="1" x14ac:dyDescent="0.3">
      <c r="A84" s="90"/>
      <c r="B84" s="125" t="s">
        <v>55</v>
      </c>
      <c r="C84" s="92">
        <v>0</v>
      </c>
      <c r="D84" s="122"/>
      <c r="E84" s="92">
        <v>0</v>
      </c>
      <c r="F84" s="122"/>
      <c r="G84" s="92">
        <v>0</v>
      </c>
      <c r="H84" s="122"/>
      <c r="I84" s="92">
        <v>0</v>
      </c>
      <c r="J84" s="122"/>
      <c r="K84" s="92">
        <v>0</v>
      </c>
      <c r="L84" s="122"/>
    </row>
    <row r="85" spans="1:12" s="80" customFormat="1" ht="14.5" thickBot="1" x14ac:dyDescent="0.35">
      <c r="A85" s="90"/>
      <c r="B85" s="125" t="s">
        <v>55</v>
      </c>
      <c r="C85" s="96">
        <v>0</v>
      </c>
      <c r="D85" s="122"/>
      <c r="E85" s="96">
        <v>0</v>
      </c>
      <c r="F85" s="122"/>
      <c r="G85" s="96">
        <v>0</v>
      </c>
      <c r="H85" s="122"/>
      <c r="I85" s="96">
        <v>0</v>
      </c>
      <c r="J85" s="122"/>
      <c r="K85" s="96">
        <v>0</v>
      </c>
      <c r="L85" s="122"/>
    </row>
    <row r="86" spans="1:12" s="80" customFormat="1" x14ac:dyDescent="0.3">
      <c r="A86" s="90"/>
      <c r="B86" s="155" t="s">
        <v>158</v>
      </c>
      <c r="C86" s="142">
        <f>SUM(C80:C85)</f>
        <v>0</v>
      </c>
      <c r="D86" s="148"/>
      <c r="E86" s="142">
        <f>SUM(E80:E85)</f>
        <v>0</v>
      </c>
      <c r="F86" s="148"/>
      <c r="G86" s="142">
        <f>SUM(G80:G85)</f>
        <v>0</v>
      </c>
      <c r="H86" s="148"/>
      <c r="I86" s="142">
        <f>SUM(I80:I85)</f>
        <v>0</v>
      </c>
      <c r="J86" s="148"/>
      <c r="K86" s="142">
        <f>SUM(K80:K85)</f>
        <v>0</v>
      </c>
      <c r="L86" s="148"/>
    </row>
    <row r="87" spans="1:12" s="80" customFormat="1" x14ac:dyDescent="0.3">
      <c r="A87" s="90"/>
      <c r="B87" s="124"/>
      <c r="C87" s="116"/>
      <c r="D87" s="122"/>
      <c r="E87" s="116"/>
      <c r="F87" s="122"/>
      <c r="G87" s="116"/>
      <c r="H87" s="122"/>
      <c r="I87" s="116"/>
      <c r="J87" s="122"/>
      <c r="K87" s="116"/>
      <c r="L87" s="122"/>
    </row>
    <row r="88" spans="1:12" s="80" customFormat="1" x14ac:dyDescent="0.3">
      <c r="A88" s="90"/>
      <c r="B88" s="123" t="s">
        <v>96</v>
      </c>
      <c r="C88" s="116"/>
      <c r="D88" s="119"/>
      <c r="E88" s="116"/>
      <c r="F88" s="119"/>
      <c r="G88" s="116"/>
      <c r="H88" s="119"/>
      <c r="I88" s="116"/>
      <c r="J88" s="119"/>
      <c r="K88" s="116"/>
      <c r="L88" s="119"/>
    </row>
    <row r="89" spans="1:12" s="80" customFormat="1" x14ac:dyDescent="0.3">
      <c r="A89" s="90"/>
      <c r="B89" s="124" t="s">
        <v>97</v>
      </c>
      <c r="C89" s="92">
        <v>0</v>
      </c>
      <c r="D89" s="122"/>
      <c r="E89" s="92">
        <v>0</v>
      </c>
      <c r="F89" s="122"/>
      <c r="G89" s="92">
        <v>0</v>
      </c>
      <c r="H89" s="122"/>
      <c r="I89" s="92">
        <v>0</v>
      </c>
      <c r="J89" s="122"/>
      <c r="K89" s="92">
        <v>0</v>
      </c>
      <c r="L89" s="122"/>
    </row>
    <row r="90" spans="1:12" s="80" customFormat="1" x14ac:dyDescent="0.3">
      <c r="A90" s="90"/>
      <c r="B90" s="124" t="s">
        <v>98</v>
      </c>
      <c r="C90" s="92">
        <v>0</v>
      </c>
      <c r="D90" s="122"/>
      <c r="E90" s="92">
        <v>0</v>
      </c>
      <c r="F90" s="122"/>
      <c r="G90" s="92">
        <v>0</v>
      </c>
      <c r="H90" s="122"/>
      <c r="I90" s="92">
        <v>0</v>
      </c>
      <c r="J90" s="122"/>
      <c r="K90" s="92">
        <v>0</v>
      </c>
      <c r="L90" s="122"/>
    </row>
    <row r="91" spans="1:12" s="80" customFormat="1" x14ac:dyDescent="0.3">
      <c r="A91" s="90"/>
      <c r="B91" s="125" t="s">
        <v>55</v>
      </c>
      <c r="C91" s="92">
        <v>0</v>
      </c>
      <c r="D91" s="122"/>
      <c r="E91" s="92">
        <v>0</v>
      </c>
      <c r="F91" s="122"/>
      <c r="G91" s="92">
        <v>0</v>
      </c>
      <c r="H91" s="122"/>
      <c r="I91" s="92">
        <v>0</v>
      </c>
      <c r="J91" s="122"/>
      <c r="K91" s="92">
        <v>0</v>
      </c>
      <c r="L91" s="122"/>
    </row>
    <row r="92" spans="1:12" s="80" customFormat="1" ht="14.5" thickBot="1" x14ac:dyDescent="0.35">
      <c r="A92" s="90"/>
      <c r="B92" s="125" t="s">
        <v>55</v>
      </c>
      <c r="C92" s="96">
        <v>0</v>
      </c>
      <c r="D92" s="122"/>
      <c r="E92" s="96">
        <v>0</v>
      </c>
      <c r="F92" s="122"/>
      <c r="G92" s="96">
        <v>0</v>
      </c>
      <c r="H92" s="122"/>
      <c r="I92" s="96">
        <v>0</v>
      </c>
      <c r="J92" s="122"/>
      <c r="K92" s="96">
        <v>0</v>
      </c>
      <c r="L92" s="122"/>
    </row>
    <row r="93" spans="1:12" s="80" customFormat="1" x14ac:dyDescent="0.3">
      <c r="A93" s="90"/>
      <c r="B93" s="155" t="s">
        <v>64</v>
      </c>
      <c r="C93" s="142">
        <f>SUM(C89:C92)</f>
        <v>0</v>
      </c>
      <c r="D93" s="148"/>
      <c r="E93" s="142">
        <f>SUM(E89:E92)</f>
        <v>0</v>
      </c>
      <c r="F93" s="148"/>
      <c r="G93" s="142">
        <f>SUM(G89:G92)</f>
        <v>0</v>
      </c>
      <c r="H93" s="148"/>
      <c r="I93" s="142">
        <f>SUM(I89:I92)</f>
        <v>0</v>
      </c>
      <c r="J93" s="148"/>
      <c r="K93" s="142">
        <f>SUM(K89:K92)</f>
        <v>0</v>
      </c>
      <c r="L93" s="148"/>
    </row>
    <row r="94" spans="1:12" s="80" customFormat="1" x14ac:dyDescent="0.3">
      <c r="A94" s="90"/>
      <c r="B94" s="105"/>
      <c r="C94" s="126"/>
      <c r="D94" s="107"/>
      <c r="E94" s="126"/>
      <c r="F94" s="107"/>
      <c r="G94" s="126"/>
      <c r="H94" s="107"/>
      <c r="I94" s="126"/>
      <c r="J94" s="107"/>
      <c r="K94" s="126"/>
      <c r="L94" s="107"/>
    </row>
    <row r="95" spans="1:12" s="80" customFormat="1" x14ac:dyDescent="0.3">
      <c r="A95" s="90"/>
      <c r="B95" s="145" t="s">
        <v>99</v>
      </c>
      <c r="C95" s="149">
        <f>C93+C86+C77+C61+C50</f>
        <v>0</v>
      </c>
      <c r="D95" s="150"/>
      <c r="E95" s="149">
        <f>E93+E86+E77+E61+E50</f>
        <v>0</v>
      </c>
      <c r="F95" s="150"/>
      <c r="G95" s="149">
        <f>G93+G86+G77+G61+G50</f>
        <v>0</v>
      </c>
      <c r="H95" s="150"/>
      <c r="I95" s="149">
        <f>I93+I86+I77+I61+I50</f>
        <v>0</v>
      </c>
      <c r="J95" s="150"/>
      <c r="K95" s="149">
        <f>K93+K86+K77+K61+K50</f>
        <v>0</v>
      </c>
      <c r="L95" s="150"/>
    </row>
    <row r="96" spans="1:12" s="80" customFormat="1" x14ac:dyDescent="0.3">
      <c r="A96" s="90"/>
      <c r="B96" s="98"/>
      <c r="C96" s="85"/>
      <c r="D96" s="107"/>
      <c r="E96" s="85"/>
      <c r="F96" s="107"/>
      <c r="G96" s="85"/>
      <c r="H96" s="107"/>
      <c r="I96" s="85"/>
      <c r="J96" s="107"/>
      <c r="K96" s="85"/>
      <c r="L96" s="107"/>
    </row>
    <row r="97" spans="1:12" s="80" customFormat="1" ht="14.5" thickBot="1" x14ac:dyDescent="0.35">
      <c r="A97" s="90"/>
      <c r="B97" s="145" t="s">
        <v>100</v>
      </c>
      <c r="C97" s="151">
        <f>C95+C34</f>
        <v>0</v>
      </c>
      <c r="D97" s="152"/>
      <c r="E97" s="151">
        <f>E95+E34</f>
        <v>0</v>
      </c>
      <c r="F97" s="152"/>
      <c r="G97" s="151">
        <f>G95+G34</f>
        <v>0</v>
      </c>
      <c r="H97" s="152"/>
      <c r="I97" s="151">
        <f>I95+I34</f>
        <v>0</v>
      </c>
      <c r="J97" s="152"/>
      <c r="K97" s="151">
        <f>K95+K34</f>
        <v>0</v>
      </c>
      <c r="L97" s="152"/>
    </row>
    <row r="98" spans="1:12" s="80" customFormat="1" ht="14.5" thickBot="1" x14ac:dyDescent="0.35"/>
    <row r="99" spans="1:12" x14ac:dyDescent="0.3">
      <c r="B99" s="153" t="s">
        <v>101</v>
      </c>
    </row>
    <row r="100" spans="1:12" ht="14.5" thickBot="1" x14ac:dyDescent="0.35">
      <c r="B100" s="154">
        <f>C97+E97+G97+I97+K97</f>
        <v>0</v>
      </c>
    </row>
  </sheetData>
  <mergeCells count="4">
    <mergeCell ref="A1:E2"/>
    <mergeCell ref="A8:B8"/>
    <mergeCell ref="A4:E4"/>
    <mergeCell ref="A5:E6"/>
  </mergeCells>
  <dataValidations count="2">
    <dataValidation allowBlank="1" showInputMessage="1" showErrorMessage="1" prompt="Dollar amount requested for the additional cost." sqref="C11 E11 G11 I11 K11" xr:uid="{4367EA64-766C-4BFA-8BBC-E7AD97E2A928}"/>
    <dataValidation allowBlank="1" showInputMessage="1" showErrorMessage="1" prompt="Number of full-time employees needed. Only include for the timeframe of the transition. This is not intended to fund permanent staffing." sqref="D11 F11 H11 J11 L11" xr:uid="{CD27B121-7A35-40FE-B5F7-E9AD3C8620A3}"/>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673E79E0C3E640A3EA83010EA564F7" ma:contentTypeVersion="13" ma:contentTypeDescription="Create a new document." ma:contentTypeScope="" ma:versionID="96fa1a3f3ef664a167789fe0feaaa776">
  <xsd:schema xmlns:xsd="http://www.w3.org/2001/XMLSchema" xmlns:xs="http://www.w3.org/2001/XMLSchema" xmlns:p="http://schemas.microsoft.com/office/2006/metadata/properties" xmlns:ns2="5aa524db-7994-4ced-a2c9-48a98e90847e" xmlns:ns3="8a992f34-6748-40d0-a1a6-bff449e3bc95" targetNamespace="http://schemas.microsoft.com/office/2006/metadata/properties" ma:root="true" ma:fieldsID="f6e1339ee675c8ae1c471059d8d4f8f8" ns2:_="" ns3:_="">
    <xsd:import namespace="5aa524db-7994-4ced-a2c9-48a98e90847e"/>
    <xsd:import namespace="8a992f34-6748-40d0-a1a6-bff449e3bc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Description0"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524db-7994-4ced-a2c9-48a98e9084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Description0" ma:index="12" nillable="true" ma:displayName="Description" ma:internalName="Description0">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992f34-6748-40d0-a1a6-bff449e3bc9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75d7816-9169-48cb-b9df-4d21a66dca2d}" ma:internalName="TaxCatchAll" ma:showField="CatchAllData" ma:web="8a992f34-6748-40d0-a1a6-bff449e3b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992f34-6748-40d0-a1a6-bff449e3bc95" xsi:nil="true"/>
    <lcf76f155ced4ddcb4097134ff3c332f xmlns="5aa524db-7994-4ced-a2c9-48a98e90847e">
      <Terms xmlns="http://schemas.microsoft.com/office/infopath/2007/PartnerControls"/>
    </lcf76f155ced4ddcb4097134ff3c332f>
    <Description0 xmlns="5aa524db-7994-4ced-a2c9-48a98e90847e" xsi:nil="true"/>
  </documentManagement>
</p:properties>
</file>

<file path=customXml/itemProps1.xml><?xml version="1.0" encoding="utf-8"?>
<ds:datastoreItem xmlns:ds="http://schemas.openxmlformats.org/officeDocument/2006/customXml" ds:itemID="{4DEB6B6C-7E60-4366-83F9-EDC330212D8D}"/>
</file>

<file path=customXml/itemProps2.xml><?xml version="1.0" encoding="utf-8"?>
<ds:datastoreItem xmlns:ds="http://schemas.openxmlformats.org/officeDocument/2006/customXml" ds:itemID="{12DE0A3D-C3F2-4376-90B9-64759602FE2B}">
  <ds:schemaRefs>
    <ds:schemaRef ds:uri="http://schemas.microsoft.com/sharepoint/v3/contenttype/forms"/>
  </ds:schemaRefs>
</ds:datastoreItem>
</file>

<file path=customXml/itemProps3.xml><?xml version="1.0" encoding="utf-8"?>
<ds:datastoreItem xmlns:ds="http://schemas.openxmlformats.org/officeDocument/2006/customXml" ds:itemID="{0BB58E5A-0D39-45C9-A804-45617976CDF1}">
  <ds:schemaRefs>
    <ds:schemaRef ds:uri="http://purl.org/dc/elements/1.1/"/>
    <ds:schemaRef ds:uri="b756ee18-71d2-4b9a-9121-65960fcf6979"/>
    <ds:schemaRef ds:uri="971a7040-ec21-4b1a-9425-f71410618d1f"/>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Budget Sheet Instructions</vt:lpstr>
      <vt:lpstr>Summary Instructions</vt:lpstr>
      <vt:lpstr>Summary</vt:lpstr>
      <vt:lpstr>Res Transition Plan</vt:lpstr>
      <vt:lpstr>Res Transition Instructions</vt:lpstr>
      <vt:lpstr>Day Transition Instructions</vt:lpstr>
      <vt:lpstr>Day Transition Plan</vt:lpstr>
      <vt:lpstr>One Time Requests</vt:lpstr>
      <vt:lpstr>Transition Program Costs</vt:lpstr>
      <vt:lpstr>qualifiedProviders</vt:lpstr>
      <vt:lpstr>Data Validation</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McWilliams, Scott</dc:creator>
  <cp:keywords/>
  <dc:description/>
  <cp:lastModifiedBy>Shome, Owen</cp:lastModifiedBy>
  <cp:revision/>
  <dcterms:created xsi:type="dcterms:W3CDTF">2022-11-30T19:49:15Z</dcterms:created>
  <dcterms:modified xsi:type="dcterms:W3CDTF">2023-10-31T15:57:37Z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2022-12-15T16:16:41Z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d3d5c2ae-c8aa-464e-87f4-344659fc7017</vt:lpwstr>
  </property>
  <property fmtid="{D5CDD505-2E9C-101B-9397-08002B2CF9AE}" pid="8" name="MSIP_Label_ea60d57e-af5b-4752-ac57-3e4f28ca11dc_ContentBits">
    <vt:lpwstr>0</vt:lpwstr>
  </property>
  <property fmtid="{D5CDD505-2E9C-101B-9397-08002B2CF9AE}" pid="9" name="ContentTypeId">
    <vt:lpwstr>0x0101000D4B907AEF45A244AF3C0E317BC86273</vt:lpwstr>
  </property>
  <property fmtid="{D5CDD505-2E9C-101B-9397-08002B2CF9AE}" pid="10" name="MediaServiceImageTags">
    <vt:lpwstr/>
  </property>
</Properties>
</file>