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18606\Documents\"/>
    </mc:Choice>
  </mc:AlternateContent>
  <xr:revisionPtr revIDLastSave="0" documentId="8_{19A493BB-E520-41CA-AB3E-30989EE7CBC9}" xr6:coauthVersionLast="44" xr6:coauthVersionMax="44" xr10:uidLastSave="{00000000-0000-0000-0000-000000000000}"/>
  <bookViews>
    <workbookView xWindow="27270" yWindow="2220" windowWidth="18900" windowHeight="11055" tabRatio="869" xr2:uid="{00000000-000D-0000-FFFF-FFFF00000000}"/>
  </bookViews>
  <sheets>
    <sheet name="WQV  " sheetId="11" r:id="rId1"/>
    <sheet name="BMP WQV WQF" sheetId="12" r:id="rId2"/>
    <sheet name="Figure 2-1" sheetId="14" r:id="rId3"/>
    <sheet name="Table 4-1" sheetId="13" r:id="rId4"/>
    <sheet name="Exhibit 4-111" sheetId="15" r:id="rId5"/>
    <sheet name="Trap. Channel" sheetId="16" r:id="rId6"/>
  </sheets>
  <definedNames>
    <definedName name="data">'Table 4-1'!$B$67:$C$78</definedName>
    <definedName name="iadata">'Table 4-1'!$B$67:$C$126</definedName>
    <definedName name="_xlnm.Print_Area" localSheetId="1">'BMP WQV WQF'!$A$11:$G$58</definedName>
    <definedName name="_xlnm.Print_Area" localSheetId="0">'WQV  '!$A$9:$H$45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47" i="16" l="1"/>
  <c r="I47" i="16" s="1"/>
  <c r="G46" i="16"/>
  <c r="I46" i="16" s="1"/>
  <c r="G45" i="16"/>
  <c r="G44" i="16"/>
  <c r="I44" i="16" s="1"/>
  <c r="G43" i="16"/>
  <c r="I43" i="16" s="1"/>
  <c r="G42" i="16"/>
  <c r="I42" i="16" s="1"/>
  <c r="G41" i="16"/>
  <c r="G40" i="16"/>
  <c r="I40" i="16" s="1"/>
  <c r="G39" i="16"/>
  <c r="I39" i="16" s="1"/>
  <c r="G34" i="16"/>
  <c r="I34" i="16" s="1"/>
  <c r="I41" i="16" l="1"/>
  <c r="H41" i="16"/>
  <c r="E41" i="16" s="1"/>
  <c r="K41" i="16" s="1"/>
  <c r="I45" i="16"/>
  <c r="H45" i="16"/>
  <c r="E45" i="16" s="1"/>
  <c r="K45" i="16" s="1"/>
  <c r="J45" i="16"/>
  <c r="H44" i="16"/>
  <c r="J44" i="16" s="1"/>
  <c r="E44" i="16"/>
  <c r="K44" i="16" s="1"/>
  <c r="H47" i="16"/>
  <c r="H46" i="16"/>
  <c r="H43" i="16"/>
  <c r="J43" i="16" s="1"/>
  <c r="H39" i="16"/>
  <c r="J39" i="16" s="1"/>
  <c r="E39" i="16"/>
  <c r="K39" i="16" s="1"/>
  <c r="H40" i="16"/>
  <c r="J41" i="16"/>
  <c r="H42" i="16"/>
  <c r="H34" i="16"/>
  <c r="G38" i="16"/>
  <c r="I38" i="16" s="1"/>
  <c r="G37" i="16"/>
  <c r="I37" i="16" s="1"/>
  <c r="G36" i="16"/>
  <c r="I36" i="16" s="1"/>
  <c r="G35" i="16"/>
  <c r="I35" i="16" s="1"/>
  <c r="E46" i="16" l="1"/>
  <c r="K46" i="16" s="1"/>
  <c r="J46" i="16"/>
  <c r="J47" i="16"/>
  <c r="E47" i="16"/>
  <c r="K47" i="16" s="1"/>
  <c r="E43" i="16"/>
  <c r="K43" i="16" s="1"/>
  <c r="E42" i="16"/>
  <c r="K42" i="16" s="1"/>
  <c r="J42" i="16"/>
  <c r="J40" i="16"/>
  <c r="E40" i="16"/>
  <c r="K40" i="16" s="1"/>
  <c r="E34" i="16"/>
  <c r="K34" i="16" s="1"/>
  <c r="J34" i="16"/>
  <c r="H38" i="16"/>
  <c r="H37" i="16"/>
  <c r="H36" i="16"/>
  <c r="H35" i="16"/>
  <c r="E38" i="16" l="1"/>
  <c r="K38" i="16" s="1"/>
  <c r="J38" i="16"/>
  <c r="J35" i="16"/>
  <c r="E35" i="16"/>
  <c r="K35" i="16" s="1"/>
  <c r="J36" i="16"/>
  <c r="E36" i="16"/>
  <c r="K36" i="16" s="1"/>
  <c r="E37" i="16"/>
  <c r="K37" i="16" s="1"/>
  <c r="J37" i="16"/>
  <c r="D19" i="12" l="1"/>
  <c r="D23" i="12" s="1"/>
  <c r="D12" i="12"/>
  <c r="G33" i="16" l="1"/>
  <c r="I33" i="16" s="1"/>
  <c r="G32" i="16"/>
  <c r="I32" i="16" s="1"/>
  <c r="G31" i="16"/>
  <c r="I31" i="16" s="1"/>
  <c r="G30" i="16"/>
  <c r="I30" i="16" s="1"/>
  <c r="G29" i="16"/>
  <c r="H29" i="16" s="1"/>
  <c r="G28" i="16"/>
  <c r="G27" i="16"/>
  <c r="G26" i="16"/>
  <c r="I26" i="16" s="1"/>
  <c r="G25" i="16"/>
  <c r="I25" i="16" s="1"/>
  <c r="G24" i="16"/>
  <c r="G23" i="16"/>
  <c r="I23" i="16" s="1"/>
  <c r="G22" i="16"/>
  <c r="I22" i="16" s="1"/>
  <c r="G21" i="16"/>
  <c r="H21" i="16" s="1"/>
  <c r="G20" i="16"/>
  <c r="G19" i="16"/>
  <c r="G18" i="16"/>
  <c r="I18" i="16" s="1"/>
  <c r="G17" i="16"/>
  <c r="I17" i="16" s="1"/>
  <c r="G16" i="16"/>
  <c r="I16" i="16" s="1"/>
  <c r="G15" i="16"/>
  <c r="I15" i="16" s="1"/>
  <c r="G14" i="16"/>
  <c r="H14" i="16" s="1"/>
  <c r="G13" i="16"/>
  <c r="I13" i="16" s="1"/>
  <c r="G12" i="16"/>
  <c r="I12" i="16" s="1"/>
  <c r="G11" i="16"/>
  <c r="I11" i="16" s="1"/>
  <c r="G10" i="16"/>
  <c r="I10" i="16" s="1"/>
  <c r="G9" i="16"/>
  <c r="I9" i="16" s="1"/>
  <c r="G8" i="16"/>
  <c r="I8" i="16" s="1"/>
  <c r="I19" i="16" l="1"/>
  <c r="H19" i="16"/>
  <c r="I20" i="16"/>
  <c r="H20" i="16"/>
  <c r="I24" i="16"/>
  <c r="H24" i="16"/>
  <c r="I27" i="16"/>
  <c r="H27" i="16"/>
  <c r="I28" i="16"/>
  <c r="H28" i="16"/>
  <c r="I29" i="16"/>
  <c r="E29" i="16" s="1"/>
  <c r="K29" i="16" s="1"/>
  <c r="H32" i="16"/>
  <c r="E32" i="16" s="1"/>
  <c r="K32" i="16" s="1"/>
  <c r="H13" i="16"/>
  <c r="I21" i="16"/>
  <c r="H25" i="16"/>
  <c r="E25" i="16" s="1"/>
  <c r="K25" i="16" s="1"/>
  <c r="H33" i="16"/>
  <c r="E33" i="16" s="1"/>
  <c r="K33" i="16" s="1"/>
  <c r="H10" i="16"/>
  <c r="E10" i="16" s="1"/>
  <c r="K10" i="16" s="1"/>
  <c r="H11" i="16"/>
  <c r="J11" i="16" s="1"/>
  <c r="H22" i="16"/>
  <c r="J22" i="16" s="1"/>
  <c r="H30" i="16"/>
  <c r="E30" i="16" s="1"/>
  <c r="K30" i="16" s="1"/>
  <c r="H8" i="16"/>
  <c r="J8" i="16" s="1"/>
  <c r="H16" i="16"/>
  <c r="J16" i="16" s="1"/>
  <c r="I14" i="16"/>
  <c r="J14" i="16" s="1"/>
  <c r="H18" i="16"/>
  <c r="J18" i="16" s="1"/>
  <c r="H26" i="16"/>
  <c r="E26" i="16" s="1"/>
  <c r="K26" i="16" s="1"/>
  <c r="H12" i="16"/>
  <c r="J12" i="16" s="1"/>
  <c r="H15" i="16"/>
  <c r="E15" i="16" s="1"/>
  <c r="K15" i="16" s="1"/>
  <c r="H23" i="16"/>
  <c r="E23" i="16" s="1"/>
  <c r="K23" i="16" s="1"/>
  <c r="H31" i="16"/>
  <c r="E31" i="16" s="1"/>
  <c r="K31" i="16" s="1"/>
  <c r="H17" i="16"/>
  <c r="J17" i="16" s="1"/>
  <c r="H9" i="16"/>
  <c r="J9" i="16" s="1"/>
  <c r="E18" i="16"/>
  <c r="K18" i="16" s="1"/>
  <c r="E20" i="16"/>
  <c r="K20" i="16" s="1"/>
  <c r="E27" i="16"/>
  <c r="K27" i="16" s="1"/>
  <c r="J19" i="16"/>
  <c r="J27" i="16"/>
  <c r="E24" i="16"/>
  <c r="K24" i="16" s="1"/>
  <c r="E28" i="16"/>
  <c r="K28" i="16" s="1"/>
  <c r="E19" i="16"/>
  <c r="K19" i="16" s="1"/>
  <c r="E13" i="16"/>
  <c r="K13" i="16" s="1"/>
  <c r="J30" i="16"/>
  <c r="E9" i="16"/>
  <c r="K9" i="16" s="1"/>
  <c r="E21" i="16"/>
  <c r="K21" i="16" s="1"/>
  <c r="J13" i="16"/>
  <c r="J21" i="16"/>
  <c r="J29" i="16"/>
  <c r="J20" i="16"/>
  <c r="J28" i="16"/>
  <c r="J24" i="16"/>
  <c r="J32" i="16" l="1"/>
  <c r="E11" i="16"/>
  <c r="K11" i="16" s="1"/>
  <c r="E12" i="16"/>
  <c r="K12" i="16" s="1"/>
  <c r="J33" i="16"/>
  <c r="J15" i="16"/>
  <c r="J10" i="16"/>
  <c r="E14" i="16"/>
  <c r="K14" i="16" s="1"/>
  <c r="J31" i="16"/>
  <c r="E16" i="16"/>
  <c r="K16" i="16" s="1"/>
  <c r="J23" i="16"/>
  <c r="E17" i="16"/>
  <c r="K17" i="16" s="1"/>
  <c r="E22" i="16"/>
  <c r="K22" i="16" s="1"/>
  <c r="J25" i="16"/>
  <c r="E8" i="16"/>
  <c r="J26" i="16"/>
  <c r="D40" i="12"/>
  <c r="D19" i="11" l="1"/>
  <c r="D27" i="11" l="1"/>
  <c r="D24" i="12" s="1"/>
  <c r="D26" i="12" s="1"/>
  <c r="E19" i="11"/>
  <c r="D29" i="12"/>
  <c r="D30" i="12" s="1"/>
  <c r="D35" i="12"/>
  <c r="D27" i="12"/>
  <c r="D28" i="11"/>
  <c r="D30" i="11" s="1"/>
  <c r="D47" i="12" l="1"/>
  <c r="D49" i="12" s="1"/>
  <c r="D36" i="12"/>
  <c r="D43" i="12" s="1"/>
  <c r="D44" i="12"/>
  <c r="D33" i="11"/>
  <c r="D34" i="11" s="1"/>
  <c r="D31" i="11"/>
  <c r="C14" i="16"/>
</calcChain>
</file>

<file path=xl/sharedStrings.xml><?xml version="1.0" encoding="utf-8"?>
<sst xmlns="http://schemas.openxmlformats.org/spreadsheetml/2006/main" count="121" uniqueCount="91">
  <si>
    <t>Water Quality Volume (WQV) Calculation</t>
  </si>
  <si>
    <t>PROJECT</t>
  </si>
  <si>
    <t>Example 1A</t>
  </si>
  <si>
    <t>PREPARED BY</t>
  </si>
  <si>
    <t xml:space="preserve">Information to be input is in </t>
  </si>
  <si>
    <t>BLUE</t>
  </si>
  <si>
    <t>DATE</t>
  </si>
  <si>
    <t>CHECKED BY</t>
  </si>
  <si>
    <t>SUBJECT</t>
  </si>
  <si>
    <t>Notes:</t>
  </si>
  <si>
    <t>This calculation is to determine the WQV for the chosen "Total Site Area"</t>
  </si>
  <si>
    <t>TOTAL SITE AREA (A) =</t>
  </si>
  <si>
    <t>acres</t>
  </si>
  <si>
    <t>WQV will be calculated for the "Total Site Area"</t>
  </si>
  <si>
    <t>Based on the % impervious, you will be asked to retain/treat 1/2 the WQV or the full WQV</t>
  </si>
  <si>
    <t>DRAINAGE AREAS</t>
  </si>
  <si>
    <t xml:space="preserve">    (So remember to choose "the Site" carefully)</t>
  </si>
  <si>
    <t>Drainage Area</t>
  </si>
  <si>
    <t>Impervious Area</t>
  </si>
  <si>
    <t>Subcatchment-1</t>
  </si>
  <si>
    <t>Subcatchment-2</t>
  </si>
  <si>
    <t>Subcatchment-3</t>
  </si>
  <si>
    <t>Total Impervious</t>
  </si>
  <si>
    <t>WATER QUALITY VOLUME (WQV) CALCULATION</t>
  </si>
  <si>
    <t xml:space="preserve">Design Precipitation (P) = </t>
  </si>
  <si>
    <t>inch</t>
  </si>
  <si>
    <t xml:space="preserve">% Impervious Cover (I) = </t>
  </si>
  <si>
    <t xml:space="preserve">Volumetric Runoff Coefficient (R) = </t>
  </si>
  <si>
    <t xml:space="preserve">WQV = </t>
  </si>
  <si>
    <t>ac-ft</t>
  </si>
  <si>
    <t>cu-ft</t>
  </si>
  <si>
    <t>1/2 WQV=</t>
  </si>
  <si>
    <t xml:space="preserve"> = </t>
  </si>
  <si>
    <t>BMP - WQF / WQF Calculations</t>
  </si>
  <si>
    <t xml:space="preserve">Drainage Area to BMP (A) = </t>
  </si>
  <si>
    <t>This the total catchment area of the Stormwater Treatment Measure</t>
  </si>
  <si>
    <t xml:space="preserve">= </t>
  </si>
  <si>
    <t>square miles</t>
  </si>
  <si>
    <t>BMP DRAINAGE AREA</t>
  </si>
  <si>
    <t>Drainage Area-(catchment area) means the land from which</t>
  </si>
  <si>
    <t>stormwater runoff is collected and discharges through a single outfall.</t>
  </si>
  <si>
    <t>If you need WQF for the design of your BMP,</t>
  </si>
  <si>
    <t>you still need to calculate WQV</t>
  </si>
  <si>
    <t>WATER QUALITY FLOW (WQF) CALCULATION</t>
  </si>
  <si>
    <t>RUNOFF CURVE NUMBER (CN)</t>
  </si>
  <si>
    <t xml:space="preserve">Runoff Depth (Q) = </t>
  </si>
  <si>
    <t>inches</t>
  </si>
  <si>
    <t xml:space="preserve">CN = </t>
  </si>
  <si>
    <t xml:space="preserve">    Figure 2-1 (SWQM)</t>
  </si>
  <si>
    <t>Figures/Tables are in Appendix B of the 2004 Stormwater Quality Manual</t>
  </si>
  <si>
    <t>and on the separate worksheet tabs (below).</t>
  </si>
  <si>
    <t>TIME OF CONCENTRATION (Tc), 10 minute minimum</t>
  </si>
  <si>
    <r>
      <t>These are automatically determined, except for Unit Peak Discharge (q</t>
    </r>
    <r>
      <rPr>
        <vertAlign val="subscript"/>
        <sz val="10"/>
        <rFont val="Arial"/>
        <family val="2"/>
      </rPr>
      <t>u</t>
    </r>
    <r>
      <rPr>
        <sz val="10"/>
        <rFont val="Arial"/>
      </rPr>
      <t>)</t>
    </r>
  </si>
  <si>
    <t xml:space="preserve">Tc = </t>
  </si>
  <si>
    <t>min</t>
  </si>
  <si>
    <t>which needs to be looked up on Exhibit 4-111</t>
  </si>
  <si>
    <t>Note:</t>
  </si>
  <si>
    <t>hours</t>
  </si>
  <si>
    <t>This method of determining CN is empirical and yields</t>
  </si>
  <si>
    <t xml:space="preserve">somewhat conservative results for WQF. </t>
  </si>
  <si>
    <t xml:space="preserve">CN determined using standard SCS methodology </t>
  </si>
  <si>
    <r>
      <t>Initial Abstraction (I</t>
    </r>
    <r>
      <rPr>
        <vertAlign val="subscript"/>
        <sz val="10"/>
        <rFont val="Arial"/>
        <family val="2"/>
      </rPr>
      <t>a</t>
    </r>
    <r>
      <rPr>
        <sz val="10"/>
        <rFont val="Arial"/>
      </rPr>
      <t xml:space="preserve">) = </t>
    </r>
  </si>
  <si>
    <t xml:space="preserve">    Table 4-1 (SWQM)</t>
  </si>
  <si>
    <t>(based on land use,cover and soil type) is also acceptable.</t>
  </si>
  <si>
    <r>
      <t>I</t>
    </r>
    <r>
      <rPr>
        <vertAlign val="subscript"/>
        <sz val="10"/>
        <rFont val="Arial"/>
        <family val="2"/>
      </rPr>
      <t>a</t>
    </r>
    <r>
      <rPr>
        <sz val="10"/>
        <rFont val="Arial"/>
      </rPr>
      <t xml:space="preserve">/P Calculation = </t>
    </r>
  </si>
  <si>
    <r>
      <t>Unit Peak Discharge (q</t>
    </r>
    <r>
      <rPr>
        <vertAlign val="subscript"/>
        <sz val="10"/>
        <rFont val="Arial"/>
        <family val="2"/>
      </rPr>
      <t>u</t>
    </r>
    <r>
      <rPr>
        <sz val="10"/>
        <rFont val="Arial"/>
      </rPr>
      <t xml:space="preserve">) = </t>
    </r>
  </si>
  <si>
    <t xml:space="preserve">    Exhibit 4-111 (SWQM)</t>
  </si>
  <si>
    <t xml:space="preserve">        Don't forget this last look up</t>
  </si>
  <si>
    <t xml:space="preserve">        Look up on Exhibit 4-111 Tab</t>
  </si>
  <si>
    <t xml:space="preserve">WQF = </t>
  </si>
  <si>
    <t>cfs</t>
  </si>
  <si>
    <t xml:space="preserve">1/2 WQF = </t>
  </si>
  <si>
    <t>BLOW UP</t>
  </si>
  <si>
    <t xml:space="preserve">     LOOKUP TABLE</t>
  </si>
  <si>
    <t>Trapezoidal Channel Flow</t>
  </si>
  <si>
    <t>Stage / Discharge Table</t>
  </si>
  <si>
    <t>Trapezoidal Channel Features:</t>
  </si>
  <si>
    <t>Q (cfs)</t>
  </si>
  <si>
    <t>Depth (in)</t>
  </si>
  <si>
    <t>Depth (ft)</t>
  </si>
  <si>
    <t>Area (sf)</t>
  </si>
  <si>
    <t>Wetted P</t>
  </si>
  <si>
    <t>Hyd Radius</t>
  </si>
  <si>
    <t>Velocity (fps)</t>
  </si>
  <si>
    <t>Bottom Width (ft)</t>
  </si>
  <si>
    <t>Slope (ft/ft)</t>
  </si>
  <si>
    <t>Side slopes (Z:1)</t>
  </si>
  <si>
    <t>Manning's n</t>
  </si>
  <si>
    <t>WQF (cfs)</t>
  </si>
  <si>
    <t xml:space="preserve">(compare with table to determine </t>
  </si>
  <si>
    <t xml:space="preserve">    approx. depth and velocity)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</si>
</sst>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"/>
    <numFmt numFmtId="165" formatCode="0.00000"/>
    <numFmt numFmtId="166" formatCode="0.0"/>
    <numFmt numFmtId="167" formatCode="0.0%"/>
  </numFmts>
  <fonts count="15" x14ac:knownFonts="1">
    <font>
      <sz val="10"/>
      <name val="Arial"/>
    </font>
    <font>
      <sz val="10"/>
      <name val="Arial"/>
      <family val="2"/>
    </font>
    <font>
      <vertAlign val="subscript"/>
      <sz val="10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b/>
      <sz val="18"/>
      <name val="Arial"/>
      <family val="2"/>
    </font>
    <font>
      <u/>
      <sz val="18"/>
      <name val="Arial"/>
      <family val="2"/>
    </font>
    <font>
      <b/>
      <u/>
      <sz val="10"/>
      <name val="Arial"/>
      <family val="2"/>
    </font>
    <font>
      <sz val="8"/>
      <color rgb="FFFF0000"/>
      <name val="Arial"/>
      <family val="2"/>
    </font>
    <font>
      <i/>
      <sz val="7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sz val="11"/>
      <name val="Calibri"/>
      <family val="2"/>
    </font>
    <font>
      <b/>
      <sz val="10"/>
      <color rgb="FF00B0F0"/>
      <name val="Arial"/>
      <family val="2"/>
    </font>
    <font>
      <sz val="10"/>
      <color rgb="FFFF0000"/>
      <name val="Arial"/>
      <family val="2"/>
    </font>
  </fonts>
  <fills count="2">
    <fill>
      <patternFill patternType="none"/>
    </fill>
    <fill>
      <patternFill patternType="gray125"/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17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0" borderId="0" xfId="0" applyFill="1" applyAlignment="1">
      <alignment horizontal="center"/>
    </xf>
    <xf numFmtId="1" fontId="0" fillId="0" borderId="0" xfId="0" applyNumberFormat="1" applyFill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3" fillId="0" borderId="4" xfId="0" applyFont="1" applyBorder="1" applyAlignment="1">
      <alignment horizontal="right"/>
    </xf>
    <xf numFmtId="164" fontId="3" fillId="0" borderId="5" xfId="0" applyNumberFormat="1" applyFont="1" applyBorder="1" applyAlignment="1">
      <alignment horizontal="center"/>
    </xf>
    <xf numFmtId="0" fontId="3" fillId="0" borderId="6" xfId="0" applyFont="1" applyBorder="1" applyAlignment="1">
      <alignment horizontal="left"/>
    </xf>
    <xf numFmtId="0" fontId="3" fillId="0" borderId="7" xfId="0" applyFont="1" applyBorder="1" applyAlignment="1">
      <alignment horizontal="right"/>
    </xf>
    <xf numFmtId="1" fontId="3" fillId="0" borderId="8" xfId="0" applyNumberFormat="1" applyFont="1" applyBorder="1" applyAlignment="1">
      <alignment horizontal="center"/>
    </xf>
    <xf numFmtId="0" fontId="3" fillId="0" borderId="9" xfId="0" applyFont="1" applyBorder="1" applyAlignment="1">
      <alignment horizontal="left"/>
    </xf>
    <xf numFmtId="0" fontId="1" fillId="0" borderId="1" xfId="0" applyFont="1" applyBorder="1" applyAlignment="1">
      <alignment horizontal="center"/>
    </xf>
    <xf numFmtId="164" fontId="3" fillId="0" borderId="0" xfId="0" applyNumberFormat="1" applyFont="1" applyBorder="1" applyAlignment="1">
      <alignment horizontal="center"/>
    </xf>
    <xf numFmtId="0" fontId="3" fillId="0" borderId="0" xfId="0" applyFont="1" applyBorder="1" applyAlignment="1">
      <alignment horizontal="left"/>
    </xf>
    <xf numFmtId="0" fontId="0" fillId="0" borderId="0" xfId="0" applyBorder="1" applyAlignment="1">
      <alignment horizontal="left"/>
    </xf>
    <xf numFmtId="2" fontId="0" fillId="0" borderId="0" xfId="0" applyNumberFormat="1" applyBorder="1" applyAlignment="1">
      <alignment horizontal="center"/>
    </xf>
    <xf numFmtId="0" fontId="3" fillId="0" borderId="10" xfId="0" applyFont="1" applyBorder="1" applyAlignment="1">
      <alignment horizontal="right"/>
    </xf>
    <xf numFmtId="2" fontId="3" fillId="0" borderId="11" xfId="0" applyNumberFormat="1" applyFont="1" applyBorder="1" applyAlignment="1">
      <alignment horizontal="center"/>
    </xf>
    <xf numFmtId="0" fontId="3" fillId="0" borderId="12" xfId="0" applyFont="1" applyBorder="1" applyAlignment="1">
      <alignment horizontal="left"/>
    </xf>
    <xf numFmtId="0" fontId="0" fillId="0" borderId="0" xfId="0" applyBorder="1"/>
    <xf numFmtId="0" fontId="0" fillId="0" borderId="0" xfId="0" applyBorder="1" applyAlignment="1">
      <alignment horizontal="right"/>
    </xf>
    <xf numFmtId="0" fontId="0" fillId="0" borderId="0" xfId="0"/>
    <xf numFmtId="164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right"/>
    </xf>
    <xf numFmtId="165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0" xfId="0" applyAlignment="1">
      <alignment horizontal="left"/>
    </xf>
    <xf numFmtId="0" fontId="0" fillId="0" borderId="1" xfId="0" applyBorder="1" applyAlignment="1">
      <alignment horizontal="center"/>
    </xf>
    <xf numFmtId="0" fontId="0" fillId="0" borderId="0" xfId="0" applyFill="1" applyAlignment="1">
      <alignment horizontal="left"/>
    </xf>
    <xf numFmtId="0" fontId="0" fillId="0" borderId="0" xfId="0" applyAlignment="1"/>
    <xf numFmtId="0" fontId="0" fillId="0" borderId="0" xfId="0" applyBorder="1" applyAlignment="1"/>
    <xf numFmtId="165" fontId="0" fillId="0" borderId="0" xfId="0" applyNumberFormat="1" applyBorder="1" applyAlignment="1">
      <alignment horizontal="center"/>
    </xf>
    <xf numFmtId="1" fontId="0" fillId="0" borderId="0" xfId="0" applyNumberFormat="1" applyBorder="1" applyAlignment="1">
      <alignment horizontal="center"/>
    </xf>
    <xf numFmtId="164" fontId="0" fillId="0" borderId="0" xfId="0" applyNumberFormat="1" applyBorder="1" applyAlignment="1">
      <alignment horizontal="center"/>
    </xf>
    <xf numFmtId="0" fontId="3" fillId="0" borderId="0" xfId="0" applyFont="1" applyBorder="1" applyAlignment="1">
      <alignment horizontal="right"/>
    </xf>
    <xf numFmtId="1" fontId="3" fillId="0" borderId="0" xfId="0" applyNumberFormat="1" applyFont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left"/>
    </xf>
    <xf numFmtId="1" fontId="0" fillId="0" borderId="0" xfId="0" applyNumberFormat="1" applyFill="1" applyBorder="1" applyAlignment="1">
      <alignment horizontal="center"/>
    </xf>
    <xf numFmtId="2" fontId="3" fillId="0" borderId="0" xfId="0" applyNumberFormat="1" applyFont="1" applyBorder="1" applyAlignment="1">
      <alignment horizontal="center"/>
    </xf>
    <xf numFmtId="0" fontId="1" fillId="0" borderId="0" xfId="0" applyFont="1" applyBorder="1" applyAlignment="1">
      <alignment horizontal="left"/>
    </xf>
    <xf numFmtId="0" fontId="1" fillId="0" borderId="0" xfId="0" applyFont="1" applyAlignment="1"/>
    <xf numFmtId="0" fontId="0" fillId="0" borderId="0" xfId="0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2" fontId="0" fillId="0" borderId="13" xfId="0" applyNumberFormat="1" applyBorder="1" applyAlignment="1">
      <alignment horizontal="center"/>
    </xf>
    <xf numFmtId="0" fontId="5" fillId="0" borderId="0" xfId="0" applyFont="1"/>
    <xf numFmtId="0" fontId="1" fillId="0" borderId="0" xfId="0" applyFont="1"/>
    <xf numFmtId="2" fontId="0" fillId="0" borderId="0" xfId="0" applyNumberFormat="1"/>
    <xf numFmtId="164" fontId="0" fillId="0" borderId="0" xfId="0" applyNumberFormat="1"/>
    <xf numFmtId="2" fontId="0" fillId="0" borderId="1" xfId="0" applyNumberFormat="1" applyBorder="1"/>
    <xf numFmtId="2" fontId="0" fillId="0" borderId="0" xfId="0" applyNumberFormat="1" applyBorder="1"/>
    <xf numFmtId="0" fontId="1" fillId="0" borderId="0" xfId="0" quotePrefix="1" applyFont="1"/>
    <xf numFmtId="164" fontId="0" fillId="0" borderId="0" xfId="0" applyNumberFormat="1" applyAlignment="1">
      <alignment horizontal="right"/>
    </xf>
    <xf numFmtId="0" fontId="6" fillId="0" borderId="0" xfId="0" applyFont="1"/>
    <xf numFmtId="0" fontId="3" fillId="0" borderId="0" xfId="0" applyFont="1"/>
    <xf numFmtId="0" fontId="7" fillId="0" borderId="0" xfId="0" applyFont="1"/>
    <xf numFmtId="0" fontId="0" fillId="0" borderId="20" xfId="0" applyBorder="1"/>
    <xf numFmtId="2" fontId="0" fillId="0" borderId="26" xfId="0" applyNumberFormat="1" applyBorder="1"/>
    <xf numFmtId="2" fontId="0" fillId="0" borderId="18" xfId="0" applyNumberFormat="1" applyBorder="1"/>
    <xf numFmtId="2" fontId="3" fillId="0" borderId="0" xfId="0" applyNumberFormat="1" applyFont="1"/>
    <xf numFmtId="2" fontId="0" fillId="0" borderId="27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0" fontId="8" fillId="0" borderId="0" xfId="0" applyFont="1"/>
    <xf numFmtId="0" fontId="9" fillId="0" borderId="0" xfId="0" applyFont="1"/>
    <xf numFmtId="0" fontId="1" fillId="0" borderId="0" xfId="0" applyFont="1" applyBorder="1"/>
    <xf numFmtId="0" fontId="0" fillId="0" borderId="0" xfId="0" applyFill="1" applyBorder="1"/>
    <xf numFmtId="0" fontId="3" fillId="0" borderId="22" xfId="0" applyFont="1" applyBorder="1" applyAlignment="1">
      <alignment horizontal="right"/>
    </xf>
    <xf numFmtId="0" fontId="3" fillId="0" borderId="23" xfId="0" applyFont="1" applyBorder="1" applyAlignment="1">
      <alignment horizontal="right"/>
    </xf>
    <xf numFmtId="0" fontId="3" fillId="0" borderId="24" xfId="0" applyFont="1" applyFill="1" applyBorder="1" applyAlignment="1">
      <alignment horizontal="right"/>
    </xf>
    <xf numFmtId="2" fontId="0" fillId="0" borderId="19" xfId="0" applyNumberFormat="1" applyBorder="1"/>
    <xf numFmtId="2" fontId="0" fillId="0" borderId="17" xfId="0" applyNumberFormat="1" applyBorder="1"/>
    <xf numFmtId="2" fontId="0" fillId="0" borderId="25" xfId="0" applyNumberFormat="1" applyBorder="1"/>
    <xf numFmtId="167" fontId="0" fillId="0" borderId="0" xfId="0" applyNumberFormat="1" applyBorder="1" applyAlignment="1">
      <alignment horizontal="center"/>
    </xf>
    <xf numFmtId="0" fontId="0" fillId="0" borderId="0" xfId="0" quotePrefix="1" applyAlignment="1">
      <alignment horizontal="right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left"/>
    </xf>
    <xf numFmtId="0" fontId="1" fillId="0" borderId="0" xfId="0" applyFont="1" applyAlignment="1">
      <alignment horizontal="right"/>
    </xf>
    <xf numFmtId="0" fontId="12" fillId="0" borderId="0" xfId="0" applyFont="1" applyAlignment="1">
      <alignment vertical="center"/>
    </xf>
    <xf numFmtId="166" fontId="1" fillId="0" borderId="1" xfId="0" applyNumberFormat="1" applyFont="1" applyBorder="1" applyAlignment="1">
      <alignment horizontal="right" indent="1"/>
    </xf>
    <xf numFmtId="2" fontId="0" fillId="0" borderId="28" xfId="0" applyNumberFormat="1" applyBorder="1"/>
    <xf numFmtId="166" fontId="1" fillId="0" borderId="29" xfId="0" applyNumberFormat="1" applyFont="1" applyBorder="1" applyAlignment="1">
      <alignment horizontal="right" indent="1"/>
    </xf>
    <xf numFmtId="2" fontId="0" fillId="0" borderId="29" xfId="0" applyNumberFormat="1" applyBorder="1"/>
    <xf numFmtId="2" fontId="0" fillId="0" borderId="30" xfId="0" applyNumberFormat="1" applyBorder="1"/>
    <xf numFmtId="166" fontId="1" fillId="0" borderId="26" xfId="0" applyNumberFormat="1" applyFont="1" applyBorder="1" applyAlignment="1">
      <alignment horizontal="right" indent="1"/>
    </xf>
    <xf numFmtId="2" fontId="13" fillId="0" borderId="1" xfId="0" applyNumberFormat="1" applyFont="1" applyBorder="1" applyAlignment="1">
      <alignment horizontal="center"/>
    </xf>
    <xf numFmtId="2" fontId="13" fillId="0" borderId="0" xfId="0" applyNumberFormat="1" applyFont="1" applyAlignment="1">
      <alignment horizontal="center"/>
    </xf>
    <xf numFmtId="2" fontId="13" fillId="0" borderId="16" xfId="0" applyNumberFormat="1" applyFont="1" applyBorder="1" applyAlignment="1">
      <alignment horizontal="center"/>
    </xf>
    <xf numFmtId="0" fontId="13" fillId="0" borderId="1" xfId="0" applyFont="1" applyFill="1" applyBorder="1" applyAlignment="1">
      <alignment horizontal="center"/>
    </xf>
    <xf numFmtId="1" fontId="13" fillId="0" borderId="1" xfId="0" applyNumberFormat="1" applyFont="1" applyFill="1" applyBorder="1" applyAlignment="1">
      <alignment horizontal="center"/>
    </xf>
    <xf numFmtId="0" fontId="14" fillId="0" borderId="0" xfId="0" quotePrefix="1" applyFont="1"/>
    <xf numFmtId="0" fontId="13" fillId="0" borderId="1" xfId="0" applyFont="1" applyBorder="1" applyAlignment="1">
      <alignment horizontal="center"/>
    </xf>
    <xf numFmtId="0" fontId="13" fillId="0" borderId="1" xfId="0" applyFont="1" applyBorder="1"/>
    <xf numFmtId="0" fontId="13" fillId="0" borderId="0" xfId="0" applyFont="1" applyAlignment="1">
      <alignment horizontal="center"/>
    </xf>
    <xf numFmtId="166" fontId="3" fillId="0" borderId="1" xfId="0" applyNumberFormat="1" applyFont="1" applyBorder="1" applyAlignment="1">
      <alignment horizontal="right" indent="1"/>
    </xf>
    <xf numFmtId="166" fontId="0" fillId="0" borderId="1" xfId="0" applyNumberFormat="1" applyBorder="1" applyAlignment="1">
      <alignment horizontal="right" indent="1"/>
    </xf>
    <xf numFmtId="166" fontId="3" fillId="0" borderId="26" xfId="0" applyNumberFormat="1" applyFont="1" applyBorder="1" applyAlignment="1">
      <alignment horizontal="right" indent="1"/>
    </xf>
    <xf numFmtId="166" fontId="3" fillId="0" borderId="20" xfId="0" applyNumberFormat="1" applyFont="1" applyBorder="1" applyAlignment="1">
      <alignment horizontal="right" indent="1"/>
    </xf>
    <xf numFmtId="14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14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14" fontId="1" fillId="0" borderId="0" xfId="0" applyNumberFormat="1" applyFont="1" applyBorder="1" applyAlignment="1">
      <alignment horizontal="center"/>
    </xf>
    <xf numFmtId="14" fontId="0" fillId="0" borderId="3" xfId="0" applyNumberFormat="1" applyBorder="1" applyAlignment="1">
      <alignment horizontal="center"/>
    </xf>
    <xf numFmtId="0" fontId="13" fillId="0" borderId="2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14" fontId="1" fillId="0" borderId="2" xfId="0" applyNumberFormat="1" applyFont="1" applyBorder="1" applyAlignment="1">
      <alignment horizontal="center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114302</xdr:colOff>
      <xdr:row>22</xdr:row>
      <xdr:rowOff>76201</xdr:rowOff>
    </xdr:from>
    <xdr:to>
      <xdr:col>14</xdr:col>
      <xdr:colOff>485776</xdr:colOff>
      <xdr:row>32</xdr:row>
      <xdr:rowOff>85362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0352" y="3286126"/>
          <a:ext cx="3419474" cy="16569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590551</xdr:colOff>
      <xdr:row>23</xdr:row>
      <xdr:rowOff>104775</xdr:rowOff>
    </xdr:from>
    <xdr:to>
      <xdr:col>25</xdr:col>
      <xdr:colOff>151308</xdr:colOff>
      <xdr:row>37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87051" y="3895725"/>
          <a:ext cx="5656757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161925</xdr:colOff>
      <xdr:row>43</xdr:row>
      <xdr:rowOff>95249</xdr:rowOff>
    </xdr:from>
    <xdr:to>
      <xdr:col>12</xdr:col>
      <xdr:colOff>590550</xdr:colOff>
      <xdr:row>45</xdr:row>
      <xdr:rowOff>104774</xdr:rowOff>
    </xdr:to>
    <xdr:sp macro="" textlink="">
      <xdr:nvSpPr>
        <xdr:cNvPr id="3" name="Left Arrow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6496050" y="7343774"/>
          <a:ext cx="2438400" cy="409575"/>
        </a:xfrm>
        <a:prstGeom prst="leftArrow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 b="1" cap="none" spc="0">
            <a:ln w="22225">
              <a:solidFill>
                <a:schemeClr val="accent2"/>
              </a:solidFill>
              <a:prstDash val="solid"/>
            </a:ln>
            <a:solidFill>
              <a:schemeClr val="accent2">
                <a:lumMod val="40000"/>
                <a:lumOff val="60000"/>
              </a:schemeClr>
            </a:solidFill>
            <a:effectLst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47624</xdr:colOff>
      <xdr:row>0</xdr:row>
      <xdr:rowOff>38100</xdr:rowOff>
    </xdr:from>
    <xdr:to>
      <xdr:col>49</xdr:col>
      <xdr:colOff>133812</xdr:colOff>
      <xdr:row>38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264" t="13104" r="12294" b="3431"/>
        <a:stretch/>
      </xdr:blipFill>
      <xdr:spPr>
        <a:xfrm>
          <a:off x="47624" y="38100"/>
          <a:ext cx="8953963" cy="6229350"/>
        </a:xfrm>
        <a:prstGeom prst="rect">
          <a:avLst/>
        </a:prstGeom>
      </xdr:spPr>
    </xdr:pic>
    <xdr:clientData/>
  </xdr:twoCellAnchor>
  <xdr:twoCellAnchor editAs="oneCell">
    <xdr:from>
      <xdr:col>52</xdr:col>
      <xdr:colOff>152400</xdr:colOff>
      <xdr:row>0</xdr:row>
      <xdr:rowOff>38100</xdr:rowOff>
    </xdr:from>
    <xdr:to>
      <xdr:col>81</xdr:col>
      <xdr:colOff>170594</xdr:colOff>
      <xdr:row>38</xdr:row>
      <xdr:rowOff>154787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63100" y="38100"/>
          <a:ext cx="6552344" cy="6269837"/>
        </a:xfrm>
        <a:prstGeom prst="rect">
          <a:avLst/>
        </a:prstGeom>
      </xdr:spPr>
    </xdr:pic>
    <xdr:clientData/>
  </xdr:twoCellAnchor>
  <xdr:oneCellAnchor>
    <xdr:from>
      <xdr:col>13</xdr:col>
      <xdr:colOff>63673</xdr:colOff>
      <xdr:row>11</xdr:row>
      <xdr:rowOff>146950</xdr:rowOff>
    </xdr:from>
    <xdr:ext cx="12559977" cy="937629"/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 rot="20647744">
          <a:off x="2416348" y="1928125"/>
          <a:ext cx="12559977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</a:rPr>
            <a:t>For information only - let formula calculate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95250</xdr:rowOff>
    </xdr:from>
    <xdr:to>
      <xdr:col>17</xdr:col>
      <xdr:colOff>285750</xdr:colOff>
      <xdr:row>35</xdr:row>
      <xdr:rowOff>66675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0"/>
          <a:ext cx="10506075" cy="563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20</xdr:row>
      <xdr:rowOff>9525</xdr:rowOff>
    </xdr:from>
    <xdr:ext cx="14913955" cy="937629"/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 rot="20647744">
          <a:off x="0" y="3248025"/>
          <a:ext cx="14913955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</a:rPr>
            <a:t>For information only - let Lookup Table determine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57148</xdr:colOff>
      <xdr:row>0</xdr:row>
      <xdr:rowOff>38100</xdr:rowOff>
    </xdr:from>
    <xdr:to>
      <xdr:col>59</xdr:col>
      <xdr:colOff>19050</xdr:colOff>
      <xdr:row>46</xdr:row>
      <xdr:rowOff>85844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70" t="19483" r="13290" b="3196"/>
        <a:stretch/>
      </xdr:blipFill>
      <xdr:spPr bwMode="auto">
        <a:xfrm>
          <a:off x="57148" y="38100"/>
          <a:ext cx="10639427" cy="74962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46</xdr:row>
      <xdr:rowOff>104820</xdr:rowOff>
    </xdr:from>
    <xdr:ext cx="10715625" cy="593304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0" y="7553370"/>
          <a:ext cx="10715625" cy="59330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32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</a:rPr>
            <a:t>Manually use this Table to determine Unit Peak Discharge</a:t>
          </a:r>
          <a:endParaRPr lang="en-US" sz="3200" b="1" cap="none" spc="0">
            <a:ln w="22225">
              <a:solidFill>
                <a:schemeClr val="accent2"/>
              </a:solidFill>
              <a:prstDash val="solid"/>
            </a:ln>
            <a:solidFill>
              <a:schemeClr val="accent2">
                <a:lumMod val="40000"/>
                <a:lumOff val="60000"/>
              </a:schemeClr>
            </a:solidFill>
            <a:effectLst/>
          </a:endParaRPr>
        </a:p>
      </xdr:txBody>
    </xdr:sp>
    <xdr:clientData/>
  </xdr:oneCellAnchor>
  <xdr:twoCellAnchor>
    <xdr:from>
      <xdr:col>12</xdr:col>
      <xdr:colOff>152400</xdr:colOff>
      <xdr:row>2</xdr:row>
      <xdr:rowOff>85725</xdr:rowOff>
    </xdr:from>
    <xdr:to>
      <xdr:col>12</xdr:col>
      <xdr:colOff>161925</xdr:colOff>
      <xdr:row>41</xdr:row>
      <xdr:rowOff>133350</xdr:rowOff>
    </xdr:to>
    <xdr:cxnSp macro="">
      <xdr:nvCxnSpPr>
        <xdr:cNvPr id="9" name="Straight Connector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CxnSpPr/>
      </xdr:nvCxnSpPr>
      <xdr:spPr>
        <a:xfrm flipH="1" flipV="1">
          <a:off x="2324100" y="409575"/>
          <a:ext cx="9525" cy="6362700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161925</xdr:colOff>
      <xdr:row>41</xdr:row>
      <xdr:rowOff>104775</xdr:rowOff>
    </xdr:from>
    <xdr:to>
      <xdr:col>15</xdr:col>
      <xdr:colOff>19050</xdr:colOff>
      <xdr:row>44</xdr:row>
      <xdr:rowOff>85725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 txBox="1"/>
      </xdr:nvSpPr>
      <xdr:spPr>
        <a:xfrm>
          <a:off x="2152650" y="6743700"/>
          <a:ext cx="5810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 </a:t>
          </a:r>
          <a:r>
            <a:rPr lang="en-US" sz="800">
              <a:solidFill>
                <a:srgbClr val="FF0000"/>
              </a:solidFill>
            </a:rPr>
            <a:t>10</a:t>
          </a:r>
        </a:p>
        <a:p>
          <a:r>
            <a:rPr lang="en-US" sz="800" baseline="0">
              <a:solidFill>
                <a:srgbClr val="FF0000"/>
              </a:solidFill>
            </a:rPr>
            <a:t>min</a:t>
          </a:r>
          <a:endParaRPr lang="en-US" sz="800">
            <a:solidFill>
              <a:srgbClr val="FF0000"/>
            </a:solidFill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315056</xdr:colOff>
      <xdr:row>7</xdr:row>
      <xdr:rowOff>139212</xdr:rowOff>
    </xdr:from>
    <xdr:to>
      <xdr:col>18</xdr:col>
      <xdr:colOff>388326</xdr:colOff>
      <xdr:row>20</xdr:row>
      <xdr:rowOff>73574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26114" y="1414097"/>
          <a:ext cx="3971193" cy="2029862"/>
        </a:xfrm>
        <a:prstGeom prst="rect">
          <a:avLst/>
        </a:prstGeom>
      </xdr:spPr>
    </xdr:pic>
    <xdr:clientData/>
  </xdr:twoCellAnchor>
  <xdr:twoCellAnchor>
    <xdr:from>
      <xdr:col>12</xdr:col>
      <xdr:colOff>465257</xdr:colOff>
      <xdr:row>23</xdr:row>
      <xdr:rowOff>43961</xdr:rowOff>
    </xdr:from>
    <xdr:to>
      <xdr:col>16</xdr:col>
      <xdr:colOff>227134</xdr:colOff>
      <xdr:row>33</xdr:row>
      <xdr:rowOff>117230</xdr:rowOff>
    </xdr:to>
    <xdr:sp macro="" textlink="">
      <xdr:nvSpPr>
        <xdr:cNvPr id="10" name="Text Box 2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 txBox="1">
          <a:spLocks noChangeArrowheads="1"/>
        </xdr:cNvSpPr>
      </xdr:nvSpPr>
      <xdr:spPr bwMode="auto">
        <a:xfrm>
          <a:off x="6876315" y="3897923"/>
          <a:ext cx="2443531" cy="1692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 marL="0" marR="0">
            <a:lnSpc>
              <a:spcPct val="107000"/>
            </a:lnSpc>
            <a:spcBef>
              <a:spcPts val="0"/>
            </a:spcBef>
            <a:spcAft>
              <a:spcPts val="800"/>
            </a:spcAft>
          </a:pPr>
          <a:r>
            <a:rPr lang="en-US" sz="9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Note: Mannings</a:t>
          </a:r>
          <a:r>
            <a:rPr lang="en-US" sz="900" baseline="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 Roughness Coefficient may be increased for shallow depths of flow (such as a WQF.)</a:t>
          </a:r>
        </a:p>
        <a:p>
          <a:pPr marL="0" marR="0">
            <a:lnSpc>
              <a:spcPct val="107000"/>
            </a:lnSpc>
            <a:spcBef>
              <a:spcPts val="0"/>
            </a:spcBef>
            <a:spcAft>
              <a:spcPts val="800"/>
            </a:spcAft>
          </a:pPr>
          <a:r>
            <a:rPr lang="en-US" sz="9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For instance: Determining the 10 or 25-year flow capacity of a grass channel, typically a Manning’s “n” of 0.03 will be used. The depth of the water quality flow is shallow (in the order of an inch.) A good stand of natural grass in a channel may present a Manning’s “n” of 0.05 - 0.08 to a shallow water flow (HEC-15.)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78"/>
  <sheetViews>
    <sheetView tabSelected="1" zoomScaleNormal="100" workbookViewId="0"/>
  </sheetViews>
  <sheetFormatPr defaultRowHeight="12.75" x14ac:dyDescent="0.2"/>
  <cols>
    <col min="1" max="1" width="15.7109375" style="2" customWidth="1"/>
    <col min="2" max="2" width="15.28515625" style="1" customWidth="1"/>
    <col min="3" max="3" width="14.7109375" style="1" customWidth="1"/>
    <col min="4" max="5" width="13.7109375" style="1" customWidth="1"/>
    <col min="6" max="6" width="12" style="1" customWidth="1"/>
    <col min="7" max="7" width="6.7109375" style="1" customWidth="1"/>
    <col min="8" max="8" width="9.28515625" style="1" customWidth="1"/>
    <col min="9" max="9" width="2.42578125" style="1" customWidth="1"/>
    <col min="10" max="16384" width="9.140625" style="1"/>
  </cols>
  <sheetData>
    <row r="1" spans="1:13" ht="18" x14ac:dyDescent="0.25">
      <c r="A1" s="7" t="s">
        <v>0</v>
      </c>
      <c r="B1" s="107"/>
      <c r="C1" s="107"/>
      <c r="D1" s="107"/>
      <c r="E1" s="107"/>
      <c r="F1" s="107"/>
      <c r="G1" s="107"/>
      <c r="H1" s="107"/>
      <c r="I1" s="107"/>
      <c r="J1" s="8"/>
      <c r="K1" s="107"/>
      <c r="L1" s="107"/>
      <c r="M1" s="107"/>
    </row>
    <row r="2" spans="1:13" s="5" customFormat="1" ht="18" x14ac:dyDescent="0.25">
      <c r="A2" s="7"/>
      <c r="B2" s="107"/>
      <c r="C2" s="107"/>
      <c r="D2" s="107"/>
      <c r="E2" s="107"/>
      <c r="F2" s="107"/>
      <c r="G2" s="107"/>
      <c r="H2" s="107"/>
      <c r="I2" s="107"/>
      <c r="J2" s="8"/>
      <c r="K2" s="107"/>
      <c r="L2" s="107"/>
      <c r="M2" s="107"/>
    </row>
    <row r="3" spans="1:13" s="5" customFormat="1" x14ac:dyDescent="0.2">
      <c r="A3" s="32"/>
      <c r="B3" s="29"/>
      <c r="C3" s="35"/>
      <c r="D3" s="107"/>
      <c r="E3" s="107"/>
      <c r="F3" s="107"/>
      <c r="G3" s="107"/>
      <c r="H3" s="107"/>
      <c r="I3" s="107"/>
      <c r="J3" s="8"/>
      <c r="K3" s="107"/>
      <c r="L3" s="107"/>
      <c r="M3" s="107"/>
    </row>
    <row r="4" spans="1:13" s="5" customFormat="1" x14ac:dyDescent="0.2">
      <c r="A4" s="107" t="s">
        <v>1</v>
      </c>
      <c r="B4" s="113" t="s">
        <v>2</v>
      </c>
      <c r="C4" s="113"/>
      <c r="D4" s="113"/>
      <c r="E4" s="114" t="s">
        <v>3</v>
      </c>
      <c r="F4" s="114"/>
      <c r="G4" s="115"/>
      <c r="H4" s="115"/>
      <c r="I4" s="107"/>
      <c r="J4" s="9" t="s">
        <v>4</v>
      </c>
      <c r="K4" s="107"/>
      <c r="L4" s="107"/>
      <c r="M4" s="100" t="s">
        <v>5</v>
      </c>
    </row>
    <row r="5" spans="1:13" s="5" customFormat="1" x14ac:dyDescent="0.2">
      <c r="A5" s="107" t="s">
        <v>6</v>
      </c>
      <c r="B5" s="116"/>
      <c r="C5" s="115"/>
      <c r="D5" s="115"/>
      <c r="E5" s="114" t="s">
        <v>7</v>
      </c>
      <c r="F5" s="114"/>
      <c r="G5" s="115"/>
      <c r="H5" s="115"/>
      <c r="I5" s="107"/>
      <c r="J5" s="107"/>
      <c r="K5" s="107"/>
      <c r="L5" s="107"/>
      <c r="M5" s="107"/>
    </row>
    <row r="6" spans="1:13" s="5" customFormat="1" x14ac:dyDescent="0.2">
      <c r="A6" s="107" t="s">
        <v>8</v>
      </c>
      <c r="B6" s="112"/>
      <c r="C6" s="112"/>
      <c r="D6" s="112"/>
      <c r="E6" s="107"/>
      <c r="F6" s="107"/>
      <c r="G6" s="107"/>
      <c r="H6" s="107"/>
      <c r="I6" s="107"/>
      <c r="J6" s="8"/>
      <c r="K6" s="107"/>
      <c r="L6" s="107"/>
      <c r="M6" s="107"/>
    </row>
    <row r="7" spans="1:13" s="5" customFormat="1" x14ac:dyDescent="0.2">
      <c r="A7" s="107" t="s">
        <v>9</v>
      </c>
      <c r="B7" s="107"/>
      <c r="C7" s="107"/>
      <c r="D7" s="107"/>
      <c r="E7" s="107"/>
      <c r="F7" s="107"/>
      <c r="G7" s="107"/>
      <c r="H7" s="107"/>
      <c r="I7" s="107"/>
      <c r="J7" s="8"/>
      <c r="K7" s="107"/>
      <c r="L7" s="107"/>
      <c r="M7" s="107"/>
    </row>
    <row r="8" spans="1:13" s="5" customFormat="1" x14ac:dyDescent="0.2">
      <c r="A8" s="32"/>
      <c r="B8" s="107"/>
      <c r="C8" s="107"/>
      <c r="D8" s="107"/>
      <c r="E8" s="107"/>
      <c r="F8" s="107"/>
      <c r="G8" s="107"/>
      <c r="H8" s="107"/>
      <c r="I8" s="107"/>
      <c r="J8" s="9" t="s">
        <v>10</v>
      </c>
      <c r="K8" s="107"/>
      <c r="L8" s="107"/>
      <c r="M8" s="107"/>
    </row>
    <row r="9" spans="1:13" s="5" customFormat="1" x14ac:dyDescent="0.2">
      <c r="A9" s="32"/>
      <c r="B9" s="107"/>
      <c r="C9" s="107"/>
      <c r="D9" s="107"/>
      <c r="E9" s="107"/>
      <c r="F9" s="107"/>
      <c r="G9" s="107"/>
      <c r="H9" s="107"/>
      <c r="I9" s="107"/>
      <c r="J9" s="8"/>
      <c r="K9" s="107"/>
      <c r="L9" s="107"/>
      <c r="M9" s="107"/>
    </row>
    <row r="10" spans="1:13" s="5" customFormat="1" x14ac:dyDescent="0.2">
      <c r="A10" s="107"/>
      <c r="B10" s="107"/>
      <c r="C10" s="107"/>
      <c r="D10" s="107"/>
      <c r="E10" s="107"/>
      <c r="F10" s="107"/>
      <c r="G10" s="107"/>
      <c r="H10" s="107"/>
      <c r="I10" s="107"/>
      <c r="J10" s="8"/>
      <c r="K10" s="107"/>
      <c r="L10" s="107"/>
      <c r="M10" s="107"/>
    </row>
    <row r="11" spans="1:13" s="5" customForma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8"/>
      <c r="K11" s="107"/>
      <c r="L11" s="107"/>
      <c r="M11" s="107"/>
    </row>
    <row r="12" spans="1:13" s="5" customFormat="1" x14ac:dyDescent="0.2">
      <c r="A12" s="32" t="s">
        <v>11</v>
      </c>
      <c r="B12" s="107"/>
      <c r="C12" s="107"/>
      <c r="D12" s="98">
        <v>2.6</v>
      </c>
      <c r="E12" s="32" t="s">
        <v>12</v>
      </c>
      <c r="F12" s="107"/>
      <c r="G12" s="107"/>
      <c r="H12" s="107"/>
      <c r="I12" s="107"/>
      <c r="J12" s="9" t="s">
        <v>13</v>
      </c>
      <c r="K12" s="107"/>
      <c r="L12" s="107"/>
      <c r="M12" s="107"/>
    </row>
    <row r="13" spans="1:13" s="5" customFormat="1" x14ac:dyDescent="0.2">
      <c r="A13" s="32"/>
      <c r="B13" s="107"/>
      <c r="C13" s="107"/>
      <c r="D13" s="107"/>
      <c r="E13" s="107"/>
      <c r="F13" s="107"/>
      <c r="G13" s="107"/>
      <c r="H13" s="107"/>
      <c r="I13" s="107"/>
      <c r="J13" s="9" t="s">
        <v>14</v>
      </c>
      <c r="K13" s="107"/>
      <c r="L13" s="107"/>
      <c r="M13" s="107"/>
    </row>
    <row r="14" spans="1:13" s="48" customFormat="1" x14ac:dyDescent="0.2">
      <c r="A14" s="32" t="s">
        <v>15</v>
      </c>
      <c r="B14" s="107"/>
      <c r="C14" s="107"/>
      <c r="D14" s="107"/>
      <c r="E14" s="107"/>
      <c r="F14" s="107"/>
      <c r="G14" s="107"/>
      <c r="H14" s="107"/>
      <c r="I14" s="107"/>
      <c r="J14" s="9" t="s">
        <v>16</v>
      </c>
      <c r="K14" s="107"/>
      <c r="L14" s="107"/>
      <c r="M14" s="107"/>
    </row>
    <row r="15" spans="1:13" s="48" customFormat="1" x14ac:dyDescent="0.2">
      <c r="A15" s="32"/>
      <c r="B15" s="107"/>
      <c r="C15" s="16" t="s">
        <v>17</v>
      </c>
      <c r="D15" s="33" t="s">
        <v>18</v>
      </c>
      <c r="E15" s="106"/>
      <c r="F15" s="107"/>
      <c r="G15" s="107"/>
      <c r="H15" s="107"/>
      <c r="I15" s="107"/>
      <c r="J15" s="107"/>
      <c r="K15" s="107"/>
      <c r="L15" s="107"/>
      <c r="M15" s="107"/>
    </row>
    <row r="16" spans="1:13" s="48" customFormat="1" x14ac:dyDescent="0.2">
      <c r="A16" s="32"/>
      <c r="B16" s="50"/>
      <c r="C16" s="16" t="s">
        <v>19</v>
      </c>
      <c r="D16" s="92">
        <v>0.3</v>
      </c>
      <c r="E16" s="20"/>
      <c r="F16" s="107"/>
      <c r="G16" s="107"/>
      <c r="H16" s="107"/>
      <c r="I16" s="107"/>
      <c r="J16" s="107"/>
      <c r="K16" s="107"/>
      <c r="L16" s="107"/>
      <c r="M16" s="107"/>
    </row>
    <row r="17" spans="1:10" s="5" customFormat="1" x14ac:dyDescent="0.2">
      <c r="A17" s="32"/>
      <c r="B17" s="50"/>
      <c r="C17" s="16" t="s">
        <v>20</v>
      </c>
      <c r="D17" s="92">
        <v>0</v>
      </c>
      <c r="E17" s="20"/>
      <c r="F17" s="107"/>
      <c r="G17" s="107"/>
      <c r="H17" s="107"/>
      <c r="I17" s="107"/>
      <c r="J17" s="107"/>
    </row>
    <row r="18" spans="1:10" s="5" customFormat="1" ht="13.5" thickBot="1" x14ac:dyDescent="0.25">
      <c r="A18" s="32"/>
      <c r="B18" s="50"/>
      <c r="C18" s="16" t="s">
        <v>21</v>
      </c>
      <c r="D18" s="94">
        <v>0</v>
      </c>
      <c r="E18" s="20"/>
      <c r="F18" s="107"/>
      <c r="G18" s="107"/>
      <c r="H18" s="107"/>
      <c r="I18" s="107"/>
      <c r="J18" s="8"/>
    </row>
    <row r="19" spans="1:10" s="5" customFormat="1" ht="13.5" thickBot="1" x14ac:dyDescent="0.25">
      <c r="A19" s="32"/>
      <c r="B19" s="107"/>
      <c r="C19" s="49" t="s">
        <v>22</v>
      </c>
      <c r="D19" s="51">
        <f>SUM(D16:D18)</f>
        <v>0.3</v>
      </c>
      <c r="E19" s="80">
        <f>D19</f>
        <v>0.3</v>
      </c>
      <c r="F19" s="107"/>
      <c r="G19" s="107"/>
      <c r="H19" s="107"/>
      <c r="I19" s="107"/>
      <c r="J19" s="8"/>
    </row>
    <row r="20" spans="1:10" s="5" customFormat="1" x14ac:dyDescent="0.2">
      <c r="A20" s="107"/>
      <c r="B20" s="107"/>
      <c r="C20" s="29"/>
      <c r="D20" s="107"/>
      <c r="E20" s="107"/>
      <c r="F20" s="107"/>
      <c r="G20" s="107"/>
      <c r="H20" s="107"/>
      <c r="I20" s="107"/>
      <c r="J20" s="8"/>
    </row>
    <row r="21" spans="1:10" s="5" customFormat="1" x14ac:dyDescent="0.2">
      <c r="A21" s="107"/>
      <c r="B21" s="107"/>
      <c r="C21" s="107"/>
      <c r="D21" s="107"/>
      <c r="E21" s="107"/>
      <c r="F21" s="107"/>
      <c r="G21" s="107"/>
      <c r="H21" s="107"/>
      <c r="I21" s="107"/>
      <c r="J21" s="8"/>
    </row>
    <row r="22" spans="1:10" s="5" customFormat="1" x14ac:dyDescent="0.2">
      <c r="A22" s="107"/>
      <c r="B22" s="107"/>
      <c r="C22" s="107"/>
      <c r="D22" s="107"/>
      <c r="E22" s="107"/>
      <c r="F22" s="107"/>
      <c r="G22" s="107"/>
      <c r="H22" s="107"/>
      <c r="I22" s="107"/>
      <c r="J22" s="8"/>
    </row>
    <row r="23" spans="1:10" s="5" customFormat="1" x14ac:dyDescent="0.2">
      <c r="A23" s="32"/>
      <c r="B23" s="107"/>
      <c r="C23" s="107"/>
      <c r="D23" s="107"/>
      <c r="E23" s="107"/>
      <c r="F23" s="107"/>
      <c r="G23" s="107"/>
      <c r="H23" s="107"/>
      <c r="I23" s="107"/>
      <c r="J23" s="8"/>
    </row>
    <row r="24" spans="1:10" s="5" customFormat="1" x14ac:dyDescent="0.2">
      <c r="A24" s="6" t="s">
        <v>23</v>
      </c>
      <c r="B24" s="107"/>
      <c r="C24" s="107"/>
      <c r="D24" s="107"/>
      <c r="E24" s="107"/>
      <c r="F24" s="107"/>
      <c r="G24" s="107"/>
      <c r="H24" s="107"/>
      <c r="I24" s="107"/>
      <c r="J24" s="8"/>
    </row>
    <row r="25" spans="1:10" s="5" customFormat="1" x14ac:dyDescent="0.2">
      <c r="A25" s="32"/>
      <c r="B25" s="107"/>
      <c r="C25" s="29"/>
      <c r="D25" s="28"/>
      <c r="E25" s="32"/>
      <c r="F25" s="107"/>
      <c r="G25" s="107"/>
      <c r="H25" s="107"/>
      <c r="I25" s="107"/>
      <c r="J25" s="8"/>
    </row>
    <row r="26" spans="1:10" s="5" customFormat="1" x14ac:dyDescent="0.2">
      <c r="A26" s="32"/>
      <c r="B26" s="107"/>
      <c r="C26" s="29" t="s">
        <v>24</v>
      </c>
      <c r="D26" s="31">
        <v>1</v>
      </c>
      <c r="E26" s="32" t="s">
        <v>25</v>
      </c>
      <c r="F26" s="107"/>
      <c r="G26" s="107"/>
      <c r="H26" s="107"/>
      <c r="I26" s="107"/>
      <c r="J26" s="8"/>
    </row>
    <row r="27" spans="1:10" s="5" customFormat="1" x14ac:dyDescent="0.2">
      <c r="A27" s="32"/>
      <c r="B27" s="107"/>
      <c r="C27" s="29" t="s">
        <v>26</v>
      </c>
      <c r="D27" s="31">
        <f>(D19/D12)*100</f>
        <v>11.538461538461538</v>
      </c>
      <c r="E27" s="107"/>
      <c r="F27" s="107"/>
      <c r="G27" s="107"/>
      <c r="H27" s="107"/>
      <c r="I27" s="107"/>
      <c r="J27" s="8"/>
    </row>
    <row r="28" spans="1:10" s="5" customFormat="1" x14ac:dyDescent="0.2">
      <c r="A28" s="32"/>
      <c r="B28" s="107"/>
      <c r="C28" s="29" t="s">
        <v>27</v>
      </c>
      <c r="D28" s="27">
        <f>0.05+0.009*D27</f>
        <v>0.15384615384615385</v>
      </c>
      <c r="E28" s="107"/>
      <c r="F28" s="107"/>
      <c r="G28" s="107"/>
      <c r="H28" s="107"/>
      <c r="I28" s="107"/>
      <c r="J28" s="8"/>
    </row>
    <row r="29" spans="1:10" s="5" customFormat="1" ht="13.5" thickBot="1" x14ac:dyDescent="0.25">
      <c r="A29" s="32"/>
      <c r="B29" s="107"/>
      <c r="C29" s="29"/>
      <c r="D29" s="27"/>
      <c r="E29" s="107"/>
      <c r="F29" s="107"/>
      <c r="G29" s="107"/>
      <c r="H29" s="107"/>
      <c r="I29" s="107"/>
      <c r="J29" s="8"/>
    </row>
    <row r="30" spans="1:10" s="5" customFormat="1" x14ac:dyDescent="0.2">
      <c r="A30" s="32"/>
      <c r="B30" s="107"/>
      <c r="C30" s="10" t="s">
        <v>28</v>
      </c>
      <c r="D30" s="11">
        <f>D26*D28*D12/12</f>
        <v>3.3333333333333333E-2</v>
      </c>
      <c r="E30" s="12" t="s">
        <v>29</v>
      </c>
      <c r="F30" s="107"/>
      <c r="G30" s="107"/>
      <c r="H30" s="107"/>
      <c r="I30" s="107"/>
      <c r="J30" s="8"/>
    </row>
    <row r="31" spans="1:10" s="5" customFormat="1" ht="13.5" thickBot="1" x14ac:dyDescent="0.25">
      <c r="A31" s="32"/>
      <c r="B31" s="107"/>
      <c r="C31" s="13"/>
      <c r="D31" s="14">
        <f>D30*43560</f>
        <v>1452</v>
      </c>
      <c r="E31" s="15" t="s">
        <v>30</v>
      </c>
      <c r="F31" s="107"/>
      <c r="G31" s="107"/>
      <c r="H31" s="107"/>
      <c r="I31" s="107"/>
      <c r="J31" s="8"/>
    </row>
    <row r="32" spans="1:10" s="5" customFormat="1" ht="13.5" thickBot="1" x14ac:dyDescent="0.25">
      <c r="A32" s="32"/>
      <c r="B32" s="107"/>
      <c r="C32" s="40"/>
      <c r="D32" s="41"/>
      <c r="E32" s="18"/>
      <c r="F32" s="107"/>
      <c r="G32" s="107"/>
      <c r="H32" s="107"/>
      <c r="I32" s="107"/>
      <c r="J32" s="8"/>
    </row>
    <row r="33" spans="1:17" s="48" customFormat="1" x14ac:dyDescent="0.2">
      <c r="A33" s="32"/>
      <c r="B33" s="107"/>
      <c r="C33" s="10" t="s">
        <v>31</v>
      </c>
      <c r="D33" s="11">
        <f>D30/2</f>
        <v>1.6666666666666666E-2</v>
      </c>
      <c r="E33" s="12" t="s">
        <v>29</v>
      </c>
      <c r="F33" s="107"/>
      <c r="G33" s="107"/>
      <c r="H33" s="107"/>
      <c r="I33" s="107"/>
      <c r="J33" s="8"/>
      <c r="K33" s="107"/>
      <c r="L33" s="107"/>
      <c r="M33" s="107"/>
      <c r="N33" s="107"/>
      <c r="O33" s="107"/>
      <c r="P33" s="107"/>
      <c r="Q33" s="107"/>
    </row>
    <row r="34" spans="1:17" s="5" customFormat="1" ht="13.5" thickBot="1" x14ac:dyDescent="0.25">
      <c r="A34" s="32"/>
      <c r="B34" s="107"/>
      <c r="C34" s="13" t="s">
        <v>32</v>
      </c>
      <c r="D34" s="14">
        <f>D33*43560</f>
        <v>726</v>
      </c>
      <c r="E34" s="15" t="s">
        <v>30</v>
      </c>
      <c r="F34" s="107"/>
      <c r="G34" s="107"/>
      <c r="H34" s="107"/>
      <c r="I34" s="107"/>
      <c r="J34" s="8"/>
      <c r="K34" s="107"/>
      <c r="L34" s="107"/>
      <c r="M34" s="107"/>
      <c r="N34" s="107"/>
      <c r="O34" s="107"/>
      <c r="P34" s="107"/>
      <c r="Q34" s="107"/>
    </row>
    <row r="35" spans="1:17" s="5" customFormat="1" x14ac:dyDescent="0.2">
      <c r="A35" s="107"/>
      <c r="B35" s="107"/>
      <c r="C35" s="107"/>
      <c r="D35" s="107"/>
      <c r="E35" s="107"/>
      <c r="F35" s="107"/>
      <c r="G35" s="107"/>
      <c r="H35" s="107"/>
      <c r="I35" s="107"/>
      <c r="J35" s="8"/>
      <c r="K35" s="107"/>
      <c r="L35" s="107"/>
      <c r="M35" s="107"/>
      <c r="N35" s="107"/>
      <c r="O35" s="107"/>
      <c r="P35" s="107"/>
      <c r="Q35" s="107"/>
    </row>
    <row r="36" spans="1:17" s="5" customFormat="1" ht="18" x14ac:dyDescent="0.25">
      <c r="A36" s="7"/>
      <c r="B36" s="107"/>
      <c r="C36" s="107"/>
      <c r="D36" s="107"/>
      <c r="E36" s="107"/>
      <c r="F36" s="107"/>
      <c r="G36" s="107"/>
      <c r="H36" s="107"/>
      <c r="I36" s="107"/>
      <c r="J36" s="8"/>
      <c r="K36" s="107"/>
      <c r="L36" s="107"/>
      <c r="M36" s="107"/>
      <c r="N36" s="107"/>
      <c r="O36" s="107"/>
      <c r="P36" s="107"/>
      <c r="Q36" s="107"/>
    </row>
    <row r="37" spans="1:17" s="5" customFormat="1" ht="18" x14ac:dyDescent="0.25">
      <c r="A37" s="7"/>
      <c r="B37" s="107"/>
      <c r="C37" s="107"/>
      <c r="D37" s="107"/>
      <c r="E37" s="107"/>
      <c r="F37" s="107"/>
      <c r="G37" s="107"/>
      <c r="H37" s="107"/>
      <c r="I37" s="107"/>
      <c r="J37" s="8"/>
      <c r="K37" s="107"/>
      <c r="L37" s="107"/>
      <c r="M37" s="107"/>
      <c r="N37" s="107"/>
      <c r="O37" s="107"/>
      <c r="P37" s="107"/>
      <c r="Q37" s="107"/>
    </row>
    <row r="38" spans="1:17" x14ac:dyDescent="0.2">
      <c r="A38" s="19"/>
      <c r="B38" s="106"/>
      <c r="C38" s="106"/>
      <c r="D38" s="106"/>
      <c r="E38" s="106"/>
      <c r="F38" s="106"/>
      <c r="G38" s="106"/>
      <c r="H38" s="106"/>
      <c r="I38" s="106"/>
      <c r="J38" s="106"/>
      <c r="K38" s="106"/>
      <c r="L38" s="106"/>
      <c r="M38" s="106"/>
      <c r="N38" s="106"/>
      <c r="O38" s="106"/>
      <c r="P38" s="106"/>
      <c r="Q38" s="106"/>
    </row>
    <row r="39" spans="1:17" x14ac:dyDescent="0.2">
      <c r="A39" s="19"/>
      <c r="B39" s="25"/>
      <c r="C39" s="36"/>
      <c r="D39" s="106"/>
      <c r="E39" s="106"/>
      <c r="F39" s="106"/>
      <c r="G39" s="106"/>
      <c r="H39" s="106"/>
      <c r="I39" s="106"/>
      <c r="J39" s="46"/>
      <c r="K39" s="106"/>
      <c r="L39" s="106"/>
      <c r="M39" s="106"/>
      <c r="N39" s="106"/>
      <c r="O39" s="106"/>
      <c r="P39" s="106"/>
      <c r="Q39" s="106"/>
    </row>
    <row r="40" spans="1:17" x14ac:dyDescent="0.2">
      <c r="A40" s="19"/>
      <c r="B40" s="106"/>
      <c r="C40" s="36"/>
      <c r="D40" s="106"/>
      <c r="E40" s="106"/>
      <c r="F40" s="106"/>
      <c r="G40" s="106"/>
      <c r="H40" s="106"/>
      <c r="I40" s="106"/>
      <c r="J40" s="46"/>
      <c r="K40" s="106"/>
      <c r="L40" s="106"/>
      <c r="M40" s="106"/>
      <c r="N40" s="106"/>
      <c r="O40" s="106"/>
      <c r="P40" s="106"/>
      <c r="Q40" s="106"/>
    </row>
    <row r="41" spans="1:17" x14ac:dyDescent="0.2">
      <c r="A41" s="19"/>
      <c r="B41" s="106"/>
      <c r="C41" s="36"/>
      <c r="D41" s="106"/>
      <c r="E41" s="106"/>
      <c r="F41" s="106"/>
      <c r="G41" s="106"/>
      <c r="H41" s="106"/>
      <c r="I41" s="106"/>
      <c r="J41" s="46"/>
      <c r="K41" s="106"/>
      <c r="L41" s="106"/>
      <c r="M41" s="106"/>
      <c r="N41" s="106"/>
      <c r="O41" s="106"/>
      <c r="P41" s="106"/>
      <c r="Q41" s="106"/>
    </row>
    <row r="42" spans="1:17" x14ac:dyDescent="0.2">
      <c r="A42" s="19"/>
      <c r="B42" s="106"/>
      <c r="C42" s="36"/>
      <c r="D42" s="106"/>
      <c r="E42" s="106"/>
      <c r="F42" s="106"/>
      <c r="G42" s="106"/>
      <c r="H42" s="106"/>
      <c r="I42" s="106"/>
      <c r="J42" s="106"/>
      <c r="K42" s="106"/>
      <c r="L42" s="106"/>
      <c r="M42" s="106"/>
      <c r="N42" s="106"/>
      <c r="O42" s="106"/>
      <c r="P42" s="106"/>
      <c r="Q42" s="106"/>
    </row>
    <row r="43" spans="1:17" x14ac:dyDescent="0.2">
      <c r="A43" s="19"/>
      <c r="B43" s="106"/>
      <c r="C43" s="36"/>
      <c r="D43" s="106"/>
      <c r="E43" s="106"/>
      <c r="F43" s="106"/>
      <c r="G43" s="106"/>
      <c r="H43" s="106"/>
      <c r="I43" s="106"/>
      <c r="J43" s="106"/>
      <c r="K43" s="106"/>
      <c r="L43" s="106"/>
      <c r="M43" s="106"/>
      <c r="N43" s="106"/>
      <c r="O43" s="106"/>
      <c r="P43" s="106"/>
      <c r="Q43" s="106"/>
    </row>
    <row r="44" spans="1:17" x14ac:dyDescent="0.2">
      <c r="A44" s="19"/>
      <c r="B44" s="25"/>
      <c r="C44" s="19"/>
      <c r="D44" s="106"/>
      <c r="E44" s="106"/>
      <c r="F44" s="106"/>
      <c r="G44" s="106"/>
      <c r="H44" s="106"/>
      <c r="I44" s="106"/>
      <c r="J44" s="106"/>
      <c r="K44" s="106"/>
      <c r="L44" s="106"/>
      <c r="M44" s="106"/>
      <c r="N44" s="106"/>
      <c r="O44" s="106"/>
      <c r="P44" s="106"/>
      <c r="Q44" s="106"/>
    </row>
    <row r="45" spans="1:17" x14ac:dyDescent="0.2">
      <c r="A45" s="19"/>
      <c r="B45" s="106"/>
      <c r="C45" s="106"/>
      <c r="D45" s="106"/>
      <c r="E45" s="106"/>
      <c r="F45" s="106"/>
      <c r="G45" s="106"/>
      <c r="H45" s="106"/>
      <c r="I45" s="106"/>
      <c r="J45" s="106"/>
      <c r="K45" s="106"/>
      <c r="L45" s="106"/>
      <c r="M45" s="106"/>
      <c r="N45" s="106"/>
      <c r="O45" s="106"/>
      <c r="P45" s="106"/>
      <c r="Q45" s="106"/>
    </row>
    <row r="46" spans="1:17" x14ac:dyDescent="0.2">
      <c r="A46" s="106"/>
      <c r="B46" s="110"/>
      <c r="C46" s="110"/>
      <c r="D46" s="110"/>
      <c r="E46" s="110"/>
      <c r="F46" s="110"/>
      <c r="G46" s="110"/>
      <c r="H46" s="110"/>
      <c r="I46" s="106"/>
      <c r="J46" s="106"/>
      <c r="K46" s="106"/>
      <c r="L46" s="106"/>
      <c r="M46" s="106"/>
      <c r="N46" s="106"/>
      <c r="O46" s="106"/>
      <c r="P46" s="106"/>
      <c r="Q46" s="106"/>
    </row>
    <row r="47" spans="1:17" x14ac:dyDescent="0.2">
      <c r="A47" s="106"/>
      <c r="B47" s="111"/>
      <c r="C47" s="110"/>
      <c r="D47" s="110"/>
      <c r="E47" s="110"/>
      <c r="F47" s="110"/>
      <c r="G47" s="110"/>
      <c r="H47" s="110"/>
      <c r="I47" s="106"/>
      <c r="J47" s="106"/>
      <c r="K47" s="106"/>
      <c r="L47" s="106"/>
      <c r="M47" s="106"/>
      <c r="N47" s="106"/>
      <c r="O47" s="106"/>
      <c r="P47" s="106"/>
      <c r="Q47" s="106"/>
    </row>
    <row r="48" spans="1:17" x14ac:dyDescent="0.2">
      <c r="A48" s="106"/>
      <c r="B48" s="109"/>
      <c r="C48" s="109"/>
      <c r="D48" s="109"/>
      <c r="E48" s="106"/>
      <c r="F48" s="106"/>
      <c r="G48" s="106"/>
      <c r="H48" s="106"/>
      <c r="I48" s="106"/>
      <c r="J48" s="106"/>
      <c r="K48" s="106"/>
      <c r="L48" s="106"/>
      <c r="M48" s="106"/>
      <c r="N48" s="106"/>
      <c r="O48" s="106"/>
      <c r="P48" s="106"/>
      <c r="Q48" s="106"/>
    </row>
    <row r="49" spans="1:17" x14ac:dyDescent="0.2">
      <c r="A49" s="19"/>
      <c r="B49" s="106"/>
      <c r="C49" s="106"/>
      <c r="D49" s="106"/>
      <c r="E49" s="106"/>
      <c r="F49" s="106"/>
      <c r="G49" s="106"/>
      <c r="H49" s="106"/>
      <c r="I49" s="106"/>
      <c r="J49" s="106"/>
      <c r="K49" s="106"/>
      <c r="L49" s="106"/>
      <c r="M49" s="106"/>
      <c r="N49" s="106"/>
      <c r="O49" s="106"/>
      <c r="P49" s="106"/>
      <c r="Q49" s="106"/>
    </row>
    <row r="50" spans="1:17" x14ac:dyDescent="0.2">
      <c r="A50" s="19"/>
      <c r="B50" s="106"/>
      <c r="C50" s="106"/>
      <c r="D50" s="106"/>
      <c r="E50" s="106"/>
      <c r="F50" s="106"/>
      <c r="G50" s="106"/>
      <c r="H50" s="106"/>
      <c r="I50" s="106"/>
      <c r="J50" s="106"/>
      <c r="K50" s="106"/>
      <c r="L50" s="106"/>
      <c r="M50" s="106"/>
      <c r="N50" s="106"/>
      <c r="O50" s="106"/>
      <c r="P50" s="106"/>
      <c r="Q50" s="106"/>
    </row>
    <row r="51" spans="1:17" x14ac:dyDescent="0.2">
      <c r="A51" s="19"/>
      <c r="B51" s="106"/>
      <c r="C51" s="106"/>
      <c r="D51" s="106"/>
      <c r="E51" s="106"/>
      <c r="F51" s="106"/>
      <c r="G51" s="106"/>
      <c r="H51" s="106"/>
      <c r="I51" s="106"/>
      <c r="J51" s="106"/>
      <c r="K51" s="106"/>
      <c r="L51" s="106"/>
      <c r="M51" s="106"/>
      <c r="N51" s="106"/>
      <c r="O51" s="106"/>
      <c r="P51" s="106"/>
      <c r="Q51" s="106"/>
    </row>
    <row r="52" spans="1:17" x14ac:dyDescent="0.2">
      <c r="A52" s="19"/>
      <c r="B52" s="106"/>
      <c r="C52" s="20"/>
      <c r="D52" s="20"/>
      <c r="E52" s="20"/>
      <c r="F52" s="106"/>
      <c r="G52" s="106"/>
      <c r="H52" s="106"/>
      <c r="I52" s="106"/>
      <c r="J52" s="106"/>
      <c r="K52" s="106"/>
      <c r="L52" s="106"/>
      <c r="M52" s="106"/>
      <c r="N52" s="106"/>
      <c r="O52" s="106"/>
      <c r="P52" s="106"/>
      <c r="Q52" s="106"/>
    </row>
    <row r="53" spans="1:17" x14ac:dyDescent="0.2">
      <c r="A53" s="19"/>
      <c r="B53" s="106"/>
      <c r="C53" s="20"/>
      <c r="D53" s="20"/>
      <c r="E53" s="20"/>
      <c r="F53" s="106"/>
      <c r="G53" s="106"/>
      <c r="H53" s="106"/>
      <c r="I53" s="106"/>
      <c r="J53" s="106"/>
      <c r="K53" s="106"/>
      <c r="L53" s="106"/>
      <c r="M53" s="106"/>
      <c r="N53" s="106"/>
      <c r="O53" s="106"/>
      <c r="P53" s="106"/>
      <c r="Q53" s="106"/>
    </row>
    <row r="54" spans="1:17" x14ac:dyDescent="0.2">
      <c r="A54" s="19"/>
      <c r="B54" s="106"/>
      <c r="C54" s="20"/>
      <c r="D54" s="20"/>
      <c r="E54" s="20"/>
      <c r="F54" s="106"/>
      <c r="G54" s="106"/>
      <c r="H54" s="106"/>
      <c r="I54" s="106"/>
      <c r="J54" s="106"/>
      <c r="K54" s="106"/>
      <c r="L54" s="106"/>
      <c r="M54" s="106"/>
      <c r="N54" s="106"/>
      <c r="O54" s="106"/>
      <c r="P54" s="106"/>
      <c r="Q54" s="106"/>
    </row>
    <row r="55" spans="1:17" x14ac:dyDescent="0.2">
      <c r="A55" s="19"/>
      <c r="B55" s="106"/>
      <c r="C55" s="20"/>
      <c r="D55" s="20"/>
      <c r="E55" s="20"/>
      <c r="F55" s="106"/>
      <c r="G55" s="106"/>
      <c r="H55" s="106"/>
      <c r="I55" s="106"/>
      <c r="J55" s="106"/>
      <c r="K55" s="106"/>
      <c r="L55" s="106"/>
      <c r="M55" s="106"/>
      <c r="N55" s="106"/>
      <c r="O55" s="106"/>
      <c r="P55" s="106"/>
      <c r="Q55" s="106"/>
    </row>
    <row r="56" spans="1:17" x14ac:dyDescent="0.2">
      <c r="A56" s="19"/>
      <c r="B56" s="106"/>
      <c r="C56" s="106"/>
      <c r="D56" s="106"/>
      <c r="E56" s="106"/>
      <c r="F56" s="106"/>
      <c r="G56" s="106"/>
      <c r="H56" s="106"/>
      <c r="I56" s="106"/>
      <c r="J56" s="106"/>
      <c r="K56" s="106"/>
      <c r="L56" s="106"/>
      <c r="M56" s="106"/>
      <c r="N56" s="106"/>
      <c r="O56" s="106"/>
      <c r="P56" s="106"/>
      <c r="Q56" s="106"/>
    </row>
    <row r="57" spans="1:17" x14ac:dyDescent="0.2">
      <c r="A57" s="18"/>
      <c r="B57" s="106"/>
      <c r="C57" s="106"/>
      <c r="D57" s="106"/>
      <c r="E57" s="106"/>
      <c r="F57" s="106"/>
      <c r="G57" s="106"/>
      <c r="H57" s="106"/>
      <c r="I57" s="106"/>
      <c r="J57" s="106"/>
      <c r="K57" s="106"/>
      <c r="L57" s="106"/>
      <c r="M57" s="106"/>
      <c r="N57" s="106"/>
      <c r="O57" s="106"/>
      <c r="P57" s="106"/>
      <c r="Q57" s="106"/>
    </row>
    <row r="58" spans="1:17" x14ac:dyDescent="0.2">
      <c r="A58" s="19"/>
      <c r="B58" s="106"/>
      <c r="C58" s="25"/>
      <c r="D58" s="20"/>
      <c r="E58" s="19"/>
      <c r="F58" s="106"/>
      <c r="G58" s="106"/>
      <c r="H58" s="106"/>
      <c r="I58" s="106"/>
      <c r="J58" s="19"/>
      <c r="K58" s="106"/>
      <c r="L58" s="106"/>
      <c r="M58" s="106"/>
      <c r="N58" s="106"/>
      <c r="O58" s="106"/>
      <c r="P58" s="106"/>
      <c r="Q58" s="106"/>
    </row>
    <row r="59" spans="1:17" x14ac:dyDescent="0.2">
      <c r="A59" s="19"/>
      <c r="B59" s="106"/>
      <c r="C59" s="25"/>
      <c r="D59" s="37"/>
      <c r="E59" s="19"/>
      <c r="F59" s="106"/>
      <c r="G59" s="106"/>
      <c r="H59" s="106"/>
      <c r="I59" s="106"/>
      <c r="J59" s="106"/>
      <c r="K59" s="106"/>
      <c r="L59" s="106"/>
      <c r="M59" s="106"/>
      <c r="N59" s="106"/>
      <c r="O59" s="106"/>
      <c r="P59" s="106"/>
      <c r="Q59" s="106"/>
    </row>
    <row r="60" spans="1:17" x14ac:dyDescent="0.2">
      <c r="A60" s="19"/>
      <c r="B60" s="106"/>
      <c r="C60" s="25"/>
      <c r="D60" s="38"/>
      <c r="E60" s="19"/>
      <c r="F60" s="106"/>
      <c r="G60" s="106"/>
      <c r="H60" s="106"/>
      <c r="I60" s="106"/>
      <c r="J60" s="19"/>
      <c r="K60" s="106"/>
      <c r="L60" s="106"/>
      <c r="M60" s="106"/>
      <c r="N60" s="106"/>
      <c r="O60" s="106"/>
      <c r="P60" s="106"/>
      <c r="Q60" s="106"/>
    </row>
    <row r="61" spans="1:17" x14ac:dyDescent="0.2">
      <c r="A61" s="19"/>
      <c r="B61" s="106"/>
      <c r="C61" s="25"/>
      <c r="D61" s="38"/>
      <c r="E61" s="106"/>
      <c r="F61" s="106"/>
      <c r="G61" s="106"/>
      <c r="H61" s="106"/>
      <c r="I61" s="106"/>
      <c r="J61" s="106"/>
      <c r="K61" s="106"/>
      <c r="L61" s="106"/>
      <c r="M61" s="106"/>
      <c r="N61" s="106"/>
      <c r="O61" s="106"/>
      <c r="P61" s="106"/>
      <c r="Q61" s="106"/>
    </row>
    <row r="62" spans="1:17" x14ac:dyDescent="0.2">
      <c r="A62" s="19"/>
      <c r="B62" s="106"/>
      <c r="C62" s="25"/>
      <c r="D62" s="39"/>
      <c r="E62" s="106"/>
      <c r="F62" s="106"/>
      <c r="G62" s="106"/>
      <c r="H62" s="106"/>
      <c r="I62" s="106"/>
      <c r="J62" s="106"/>
      <c r="K62" s="106"/>
      <c r="L62" s="106"/>
      <c r="M62" s="106"/>
      <c r="N62" s="106"/>
      <c r="O62" s="106"/>
      <c r="P62" s="106"/>
      <c r="Q62" s="106"/>
    </row>
    <row r="63" spans="1:17" s="5" customFormat="1" x14ac:dyDescent="0.2">
      <c r="A63" s="19"/>
      <c r="B63" s="106"/>
      <c r="C63" s="25"/>
      <c r="D63" s="39"/>
      <c r="E63" s="106"/>
      <c r="F63" s="106"/>
      <c r="G63" s="106"/>
      <c r="H63" s="106"/>
      <c r="I63" s="106"/>
      <c r="J63" s="106"/>
      <c r="K63" s="106"/>
      <c r="L63" s="106"/>
      <c r="M63" s="106"/>
      <c r="N63" s="106"/>
      <c r="O63" s="106"/>
      <c r="P63" s="106"/>
      <c r="Q63" s="106"/>
    </row>
    <row r="64" spans="1:17" x14ac:dyDescent="0.2">
      <c r="A64" s="19"/>
      <c r="B64" s="106"/>
      <c r="C64" s="40"/>
      <c r="D64" s="17"/>
      <c r="E64" s="18"/>
      <c r="F64" s="106"/>
      <c r="G64" s="106"/>
      <c r="H64" s="106"/>
      <c r="I64" s="106"/>
      <c r="J64" s="46"/>
      <c r="K64" s="106"/>
      <c r="L64" s="106"/>
      <c r="M64" s="106"/>
      <c r="N64" s="106"/>
      <c r="O64" s="106"/>
      <c r="P64" s="106"/>
      <c r="Q64" s="106"/>
    </row>
    <row r="65" spans="1:17" x14ac:dyDescent="0.2">
      <c r="A65" s="19"/>
      <c r="B65" s="106"/>
      <c r="C65" s="40"/>
      <c r="D65" s="41"/>
      <c r="E65" s="18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6"/>
      <c r="Q65" s="106"/>
    </row>
    <row r="66" spans="1:17" x14ac:dyDescent="0.2">
      <c r="A66" s="19"/>
      <c r="B66" s="106"/>
      <c r="C66" s="106"/>
      <c r="D66" s="106"/>
      <c r="E66" s="106"/>
      <c r="F66" s="106"/>
      <c r="G66" s="106"/>
      <c r="H66" s="106"/>
      <c r="I66" s="106"/>
      <c r="J66" s="106"/>
      <c r="K66" s="106"/>
      <c r="L66" s="106"/>
      <c r="M66" s="106"/>
      <c r="N66" s="106"/>
      <c r="O66" s="106"/>
      <c r="P66" s="106"/>
      <c r="Q66" s="106"/>
    </row>
    <row r="67" spans="1:17" x14ac:dyDescent="0.2">
      <c r="A67" s="19"/>
      <c r="B67" s="106"/>
      <c r="C67" s="25"/>
      <c r="D67" s="39"/>
      <c r="E67" s="19"/>
      <c r="F67" s="106"/>
      <c r="G67" s="106"/>
      <c r="H67" s="106"/>
      <c r="I67" s="106"/>
      <c r="J67" s="106"/>
      <c r="K67" s="106"/>
      <c r="L67" s="106"/>
      <c r="M67" s="106"/>
      <c r="N67" s="106"/>
      <c r="O67" s="106"/>
      <c r="P67" s="106"/>
      <c r="Q67" s="106"/>
    </row>
    <row r="68" spans="1:17" x14ac:dyDescent="0.2">
      <c r="A68" s="19"/>
      <c r="B68" s="106"/>
      <c r="C68" s="25"/>
      <c r="D68" s="38"/>
      <c r="E68" s="106"/>
      <c r="F68" s="106"/>
      <c r="G68" s="106"/>
      <c r="H68" s="106"/>
      <c r="I68" s="106"/>
      <c r="J68" s="106"/>
      <c r="K68" s="106"/>
      <c r="L68" s="106"/>
      <c r="M68" s="106"/>
      <c r="N68" s="106"/>
      <c r="O68" s="106"/>
      <c r="P68" s="106"/>
      <c r="Q68" s="106"/>
    </row>
    <row r="69" spans="1:17" x14ac:dyDescent="0.2">
      <c r="A69" s="19"/>
      <c r="B69" s="106"/>
      <c r="C69" s="106"/>
      <c r="D69" s="106"/>
      <c r="E69" s="106"/>
      <c r="F69" s="106"/>
      <c r="G69" s="106"/>
      <c r="H69" s="106"/>
      <c r="I69" s="106"/>
      <c r="J69" s="106"/>
      <c r="K69" s="106"/>
      <c r="L69" s="106"/>
      <c r="M69" s="106"/>
      <c r="N69" s="106"/>
      <c r="O69" s="106"/>
      <c r="P69" s="106"/>
      <c r="Q69" s="106"/>
    </row>
    <row r="70" spans="1:17" x14ac:dyDescent="0.2">
      <c r="A70" s="19"/>
      <c r="B70" s="106"/>
      <c r="C70" s="106"/>
      <c r="D70" s="106"/>
      <c r="E70" s="106"/>
      <c r="F70" s="106"/>
      <c r="G70" s="106"/>
      <c r="H70" s="106"/>
      <c r="I70" s="106"/>
      <c r="J70" s="106"/>
      <c r="K70" s="106"/>
      <c r="L70" s="106"/>
      <c r="M70" s="106"/>
      <c r="N70" s="106"/>
      <c r="O70" s="106"/>
      <c r="P70" s="106"/>
      <c r="Q70" s="106"/>
    </row>
    <row r="71" spans="1:17" x14ac:dyDescent="0.2">
      <c r="A71" s="19"/>
      <c r="B71" s="106"/>
      <c r="C71" s="25"/>
      <c r="D71" s="42"/>
      <c r="E71" s="43"/>
      <c r="F71" s="106"/>
      <c r="G71" s="106"/>
      <c r="H71" s="106"/>
      <c r="I71" s="106"/>
      <c r="J71" s="19"/>
      <c r="K71" s="106"/>
      <c r="L71" s="106"/>
      <c r="M71" s="106"/>
      <c r="N71" s="106"/>
      <c r="O71" s="106"/>
      <c r="P71" s="106"/>
      <c r="Q71" s="106"/>
    </row>
    <row r="72" spans="1:17" x14ac:dyDescent="0.2">
      <c r="A72" s="32"/>
      <c r="B72" s="107"/>
      <c r="C72" s="29"/>
      <c r="D72" s="28"/>
      <c r="E72" s="32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</row>
    <row r="75" spans="1:17" x14ac:dyDescent="0.2">
      <c r="A75" s="32"/>
      <c r="B75" s="107"/>
      <c r="C75" s="29"/>
      <c r="D75" s="3"/>
      <c r="E75" s="32"/>
      <c r="F75" s="107"/>
      <c r="G75" s="107"/>
      <c r="H75" s="107"/>
      <c r="I75" s="107"/>
      <c r="J75" s="32"/>
      <c r="K75" s="107"/>
      <c r="L75" s="107"/>
      <c r="M75" s="107"/>
      <c r="N75" s="107"/>
      <c r="O75" s="107"/>
      <c r="P75" s="107"/>
      <c r="Q75" s="107"/>
    </row>
    <row r="76" spans="1:17" x14ac:dyDescent="0.2">
      <c r="A76" s="32"/>
      <c r="B76" s="107"/>
      <c r="C76" s="29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</row>
    <row r="77" spans="1:17" x14ac:dyDescent="0.2">
      <c r="A77" s="32"/>
      <c r="B77" s="107"/>
      <c r="C77" s="29"/>
      <c r="D77" s="4"/>
      <c r="E77" s="32"/>
      <c r="F77" s="107"/>
      <c r="G77" s="107"/>
      <c r="H77" s="107"/>
      <c r="I77" s="107"/>
      <c r="J77" s="32"/>
      <c r="K77" s="107"/>
      <c r="L77" s="107"/>
      <c r="M77" s="107"/>
      <c r="N77" s="107"/>
      <c r="O77" s="107"/>
      <c r="P77" s="107"/>
      <c r="Q77" s="107"/>
    </row>
    <row r="78" spans="1:17" x14ac:dyDescent="0.2">
      <c r="A78" s="32"/>
      <c r="B78" s="107"/>
      <c r="C78" s="29"/>
      <c r="D78" s="28"/>
      <c r="E78" s="32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</row>
  </sheetData>
  <mergeCells count="14">
    <mergeCell ref="B6:D6"/>
    <mergeCell ref="B4:D4"/>
    <mergeCell ref="E4:F4"/>
    <mergeCell ref="G4:H4"/>
    <mergeCell ref="B5:D5"/>
    <mergeCell ref="E5:F5"/>
    <mergeCell ref="G5:H5"/>
    <mergeCell ref="B48:D48"/>
    <mergeCell ref="E46:F46"/>
    <mergeCell ref="E47:F47"/>
    <mergeCell ref="G46:H46"/>
    <mergeCell ref="G47:H47"/>
    <mergeCell ref="B46:D46"/>
    <mergeCell ref="B47:D47"/>
  </mergeCells>
  <phoneticPr fontId="0" type="noConversion"/>
  <pageMargins left="0.75" right="0.75" top="1" bottom="1" header="0.5" footer="0.5"/>
  <pageSetup scale="8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103"/>
  <sheetViews>
    <sheetView workbookViewId="0"/>
  </sheetViews>
  <sheetFormatPr defaultRowHeight="12.75" x14ac:dyDescent="0.2"/>
  <cols>
    <col min="1" max="1" width="13.7109375" customWidth="1"/>
    <col min="2" max="2" width="11.85546875" customWidth="1"/>
    <col min="3" max="3" width="15" customWidth="1"/>
    <col min="4" max="4" width="13.5703125" customWidth="1"/>
    <col min="5" max="5" width="13.42578125" customWidth="1"/>
    <col min="9" max="9" width="2.7109375" customWidth="1"/>
  </cols>
  <sheetData>
    <row r="1" spans="1:16" ht="18" x14ac:dyDescent="0.25">
      <c r="A1" s="7" t="s">
        <v>33</v>
      </c>
      <c r="B1" s="107"/>
      <c r="C1" s="107"/>
      <c r="D1" s="107"/>
      <c r="E1" s="107"/>
      <c r="F1" s="107"/>
      <c r="G1" s="107"/>
      <c r="H1" s="107"/>
      <c r="I1" s="107"/>
      <c r="J1" s="8"/>
      <c r="K1" s="107"/>
      <c r="L1" s="107"/>
      <c r="M1" s="107"/>
      <c r="N1" s="107"/>
      <c r="O1" s="107"/>
      <c r="P1" s="107"/>
    </row>
    <row r="2" spans="1:16" x14ac:dyDescent="0.2">
      <c r="A2" s="32"/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</row>
    <row r="3" spans="1:16" x14ac:dyDescent="0.2">
      <c r="A3" s="32"/>
      <c r="B3" s="26"/>
      <c r="C3" s="26"/>
      <c r="D3" s="26"/>
      <c r="E3" s="26"/>
      <c r="F3" s="26"/>
      <c r="G3" s="26"/>
      <c r="H3" s="26"/>
      <c r="I3" s="107"/>
      <c r="J3" s="107"/>
      <c r="K3" s="107"/>
      <c r="L3" s="107"/>
      <c r="M3" s="107"/>
      <c r="N3" s="107"/>
      <c r="O3" s="107"/>
      <c r="P3" s="107"/>
    </row>
    <row r="4" spans="1:16" x14ac:dyDescent="0.2">
      <c r="A4" s="107" t="s">
        <v>1</v>
      </c>
      <c r="B4" s="113" t="s">
        <v>2</v>
      </c>
      <c r="C4" s="113"/>
      <c r="D4" s="113"/>
      <c r="E4" s="114" t="s">
        <v>3</v>
      </c>
      <c r="F4" s="114"/>
      <c r="G4" s="108"/>
      <c r="H4" s="106"/>
      <c r="I4" s="107"/>
      <c r="J4" s="26"/>
      <c r="K4" s="107"/>
      <c r="L4" s="107"/>
      <c r="M4" s="107"/>
      <c r="N4" s="107"/>
      <c r="O4" s="107"/>
      <c r="P4" s="107"/>
    </row>
    <row r="5" spans="1:16" x14ac:dyDescent="0.2">
      <c r="A5" s="107" t="s">
        <v>6</v>
      </c>
      <c r="B5" s="116"/>
      <c r="C5" s="115"/>
      <c r="D5" s="115"/>
      <c r="E5" s="114" t="s">
        <v>7</v>
      </c>
      <c r="F5" s="114"/>
      <c r="G5" s="108"/>
      <c r="H5" s="26"/>
      <c r="I5" s="107"/>
      <c r="J5" s="26"/>
      <c r="K5" s="107"/>
      <c r="L5" s="107"/>
      <c r="M5" s="107"/>
      <c r="N5" s="107"/>
      <c r="O5" s="107"/>
      <c r="P5" s="107"/>
    </row>
    <row r="6" spans="1:16" x14ac:dyDescent="0.2">
      <c r="A6" s="107" t="s">
        <v>8</v>
      </c>
      <c r="B6" s="112"/>
      <c r="C6" s="112"/>
      <c r="D6" s="112"/>
      <c r="E6" s="26"/>
      <c r="F6" s="26"/>
      <c r="G6" s="26"/>
      <c r="H6" s="26"/>
      <c r="I6" s="107"/>
      <c r="J6" s="107"/>
      <c r="K6" s="107"/>
      <c r="L6" s="107"/>
      <c r="M6" s="107"/>
      <c r="N6" s="107"/>
      <c r="O6" s="107"/>
      <c r="P6" s="107"/>
    </row>
    <row r="7" spans="1:16" ht="18" x14ac:dyDescent="0.25">
      <c r="A7" s="7"/>
      <c r="B7" s="26"/>
      <c r="C7" s="47"/>
      <c r="D7" s="26"/>
      <c r="E7" s="26"/>
      <c r="F7" s="26"/>
      <c r="G7" s="26"/>
      <c r="H7" s="26"/>
      <c r="I7" s="107"/>
      <c r="J7" s="107"/>
      <c r="K7" s="107"/>
      <c r="L7" s="107"/>
      <c r="M7" s="107"/>
      <c r="N7" s="107"/>
      <c r="O7" s="107"/>
      <c r="P7" s="107"/>
    </row>
    <row r="8" spans="1:16" x14ac:dyDescent="0.2">
      <c r="A8" s="26"/>
      <c r="B8" s="26"/>
      <c r="C8" s="35"/>
      <c r="D8" s="26"/>
      <c r="E8" s="26"/>
      <c r="F8" s="26"/>
      <c r="G8" s="26"/>
      <c r="H8" s="26"/>
      <c r="I8" s="107"/>
      <c r="J8" s="107"/>
      <c r="K8" s="107"/>
      <c r="L8" s="107"/>
      <c r="M8" s="107"/>
      <c r="N8" s="107"/>
      <c r="O8" s="107"/>
      <c r="P8" s="107"/>
    </row>
    <row r="9" spans="1:16" x14ac:dyDescent="0.2">
      <c r="A9" s="6" t="s">
        <v>23</v>
      </c>
      <c r="B9" s="29"/>
      <c r="C9" s="32"/>
      <c r="D9" s="26"/>
      <c r="E9" s="26"/>
      <c r="F9" s="26"/>
      <c r="G9" s="26"/>
      <c r="H9" s="26"/>
      <c r="I9" s="107"/>
      <c r="J9" s="107"/>
      <c r="K9" s="107"/>
      <c r="L9" s="107"/>
      <c r="M9" s="107"/>
      <c r="N9" s="107"/>
      <c r="O9" s="107"/>
      <c r="P9" s="107"/>
    </row>
    <row r="10" spans="1:16" x14ac:dyDescent="0.2">
      <c r="A10" s="26"/>
      <c r="B10" s="26"/>
      <c r="C10" s="26"/>
      <c r="D10" s="26"/>
      <c r="E10" s="26"/>
      <c r="F10" s="26"/>
      <c r="G10" s="26"/>
      <c r="H10" s="26"/>
      <c r="I10" s="107"/>
      <c r="J10" s="107"/>
      <c r="K10" s="107"/>
      <c r="L10" s="107"/>
      <c r="M10" s="107"/>
      <c r="N10" s="107"/>
      <c r="O10" s="107"/>
      <c r="P10" s="107"/>
    </row>
    <row r="11" spans="1:16" x14ac:dyDescent="0.2">
      <c r="A11" s="26"/>
      <c r="B11" s="26"/>
      <c r="C11" s="29" t="s">
        <v>34</v>
      </c>
      <c r="D11" s="93">
        <v>3.37</v>
      </c>
      <c r="E11" s="32" t="s">
        <v>12</v>
      </c>
      <c r="F11" s="24"/>
      <c r="G11" s="24"/>
      <c r="H11" s="24"/>
      <c r="I11" s="107"/>
      <c r="J11" s="32" t="s">
        <v>35</v>
      </c>
      <c r="K11" s="107"/>
      <c r="L11" s="107"/>
      <c r="M11" s="107"/>
      <c r="N11" s="107"/>
      <c r="O11" s="107"/>
      <c r="P11" s="107"/>
    </row>
    <row r="12" spans="1:16" x14ac:dyDescent="0.2">
      <c r="A12" s="24"/>
      <c r="B12" s="26"/>
      <c r="C12" s="81" t="s">
        <v>36</v>
      </c>
      <c r="D12" s="30">
        <f>D11/640</f>
        <v>5.2656250000000003E-3</v>
      </c>
      <c r="E12" s="32" t="s">
        <v>37</v>
      </c>
      <c r="F12" s="26"/>
      <c r="G12" s="26"/>
      <c r="H12" s="106"/>
      <c r="I12" s="107"/>
      <c r="J12" s="107"/>
      <c r="K12" s="107"/>
      <c r="L12" s="107"/>
      <c r="M12" s="107"/>
      <c r="N12" s="107"/>
      <c r="O12" s="107"/>
      <c r="P12" s="107"/>
    </row>
    <row r="13" spans="1:16" x14ac:dyDescent="0.2">
      <c r="A13" s="19"/>
      <c r="B13" s="24"/>
      <c r="C13" s="24"/>
      <c r="D13" s="24"/>
      <c r="E13" s="24"/>
      <c r="F13" s="26"/>
      <c r="G13" s="26"/>
      <c r="H13" s="106"/>
      <c r="I13" s="107"/>
      <c r="J13" s="107"/>
      <c r="K13" s="107"/>
      <c r="L13" s="107"/>
      <c r="M13" s="107"/>
      <c r="N13" s="107"/>
      <c r="O13" s="107"/>
      <c r="P13" s="107"/>
    </row>
    <row r="14" spans="1:16" x14ac:dyDescent="0.2">
      <c r="A14" s="9" t="s">
        <v>38</v>
      </c>
      <c r="B14" s="107"/>
      <c r="C14" s="107"/>
      <c r="D14" s="107"/>
      <c r="E14" s="107"/>
      <c r="F14" s="26"/>
      <c r="G14" s="26"/>
      <c r="H14" s="26"/>
      <c r="I14" s="107"/>
      <c r="J14" s="107"/>
      <c r="K14" s="107"/>
      <c r="L14" s="107"/>
      <c r="M14" s="107"/>
      <c r="N14" s="107"/>
      <c r="O14" s="107"/>
      <c r="P14" s="107"/>
    </row>
    <row r="15" spans="1:16" ht="15" x14ac:dyDescent="0.2">
      <c r="A15" s="32"/>
      <c r="B15" s="107"/>
      <c r="C15" s="16" t="s">
        <v>17</v>
      </c>
      <c r="D15" s="33" t="s">
        <v>18</v>
      </c>
      <c r="E15" s="106"/>
      <c r="F15" s="24"/>
      <c r="G15" s="24"/>
      <c r="H15" s="24"/>
      <c r="I15" s="107"/>
      <c r="J15" s="85" t="s">
        <v>39</v>
      </c>
      <c r="K15" s="107"/>
      <c r="L15" s="107"/>
      <c r="M15" s="107"/>
      <c r="N15" s="107"/>
      <c r="O15" s="107"/>
      <c r="P15" s="107"/>
    </row>
    <row r="16" spans="1:16" ht="15" x14ac:dyDescent="0.2">
      <c r="A16" s="32"/>
      <c r="B16" s="50"/>
      <c r="C16" s="16" t="s">
        <v>19</v>
      </c>
      <c r="D16" s="92">
        <v>0.62</v>
      </c>
      <c r="E16" s="20"/>
      <c r="F16" s="24"/>
      <c r="G16" s="26"/>
      <c r="H16" s="26"/>
      <c r="I16" s="107"/>
      <c r="J16" s="85" t="s">
        <v>40</v>
      </c>
      <c r="K16" s="107"/>
      <c r="L16" s="107"/>
      <c r="M16" s="107"/>
      <c r="N16" s="107"/>
      <c r="O16" s="107"/>
      <c r="P16" s="107"/>
    </row>
    <row r="17" spans="1:16" x14ac:dyDescent="0.2">
      <c r="A17" s="32"/>
      <c r="B17" s="50"/>
      <c r="C17" s="16" t="s">
        <v>20</v>
      </c>
      <c r="D17" s="92">
        <v>0.08</v>
      </c>
      <c r="E17" s="20"/>
      <c r="F17" s="24"/>
      <c r="G17" s="26"/>
      <c r="H17" s="26"/>
      <c r="I17" s="107"/>
      <c r="J17" s="26"/>
      <c r="K17" s="107"/>
      <c r="L17" s="107"/>
      <c r="M17" s="107"/>
      <c r="N17" s="107"/>
      <c r="O17" s="107"/>
      <c r="P17" s="107"/>
    </row>
    <row r="18" spans="1:16" ht="12" customHeight="1" thickBot="1" x14ac:dyDescent="0.25">
      <c r="A18" s="32"/>
      <c r="B18" s="50"/>
      <c r="C18" s="16" t="s">
        <v>21</v>
      </c>
      <c r="D18" s="94">
        <v>0</v>
      </c>
      <c r="E18" s="20"/>
      <c r="F18" s="24"/>
      <c r="G18" s="26"/>
      <c r="H18" s="26"/>
      <c r="I18" s="107"/>
      <c r="J18" s="26"/>
      <c r="K18" s="107"/>
      <c r="L18" s="107"/>
      <c r="M18" s="107"/>
      <c r="N18" s="107"/>
      <c r="O18" s="107"/>
      <c r="P18" s="107"/>
    </row>
    <row r="19" spans="1:16" ht="12" customHeight="1" thickBot="1" x14ac:dyDescent="0.25">
      <c r="A19" s="32"/>
      <c r="B19" s="107"/>
      <c r="C19" s="49" t="s">
        <v>22</v>
      </c>
      <c r="D19" s="51">
        <f>SUM(D16:D18)</f>
        <v>0.7</v>
      </c>
      <c r="E19" s="20"/>
      <c r="F19" s="24"/>
      <c r="G19" s="26"/>
      <c r="H19" s="26"/>
      <c r="I19" s="107"/>
      <c r="J19" s="26"/>
      <c r="K19" s="107"/>
      <c r="L19" s="107"/>
      <c r="M19" s="107"/>
      <c r="N19" s="107"/>
      <c r="O19" s="107"/>
      <c r="P19" s="107"/>
    </row>
    <row r="20" spans="1:16" x14ac:dyDescent="0.2">
      <c r="A20" s="26"/>
      <c r="B20" s="26"/>
      <c r="C20" s="26"/>
      <c r="D20" s="26"/>
      <c r="E20" s="26"/>
      <c r="F20" s="24"/>
      <c r="G20" s="26"/>
      <c r="H20" s="26"/>
      <c r="I20" s="107"/>
      <c r="J20" s="107"/>
      <c r="K20" s="107"/>
      <c r="L20" s="107"/>
      <c r="M20" s="107"/>
      <c r="N20" s="107"/>
      <c r="O20" s="107"/>
      <c r="P20" s="107"/>
    </row>
    <row r="21" spans="1:16" x14ac:dyDescent="0.2">
      <c r="A21" s="26"/>
      <c r="B21" s="26"/>
      <c r="C21" s="29"/>
      <c r="D21" s="28"/>
      <c r="E21" s="32"/>
      <c r="F21" s="24"/>
      <c r="G21" s="26"/>
      <c r="H21" s="26"/>
      <c r="I21" s="107"/>
      <c r="J21" s="107"/>
      <c r="K21" s="107"/>
      <c r="L21" s="107"/>
      <c r="M21" s="107"/>
      <c r="N21" s="107"/>
      <c r="O21" s="107"/>
      <c r="P21" s="107"/>
    </row>
    <row r="22" spans="1:16" x14ac:dyDescent="0.2">
      <c r="A22" s="26"/>
      <c r="B22" s="26"/>
      <c r="C22" s="29" t="s">
        <v>24</v>
      </c>
      <c r="D22" s="31">
        <v>1</v>
      </c>
      <c r="E22" s="32" t="s">
        <v>25</v>
      </c>
      <c r="F22" s="26"/>
      <c r="G22" s="26"/>
      <c r="H22" s="26"/>
      <c r="I22" s="107"/>
      <c r="J22" s="107"/>
      <c r="K22" s="107"/>
      <c r="L22" s="107"/>
      <c r="M22" s="107"/>
      <c r="N22" s="107"/>
      <c r="O22" s="107"/>
      <c r="P22" s="107"/>
    </row>
    <row r="23" spans="1:16" x14ac:dyDescent="0.2">
      <c r="A23" s="26"/>
      <c r="B23" s="26"/>
      <c r="C23" s="29" t="s">
        <v>26</v>
      </c>
      <c r="D23" s="31">
        <f>D19/D11*100</f>
        <v>20.771513353115726</v>
      </c>
      <c r="E23" s="26"/>
      <c r="F23" s="26"/>
      <c r="G23" s="26"/>
      <c r="H23" s="26"/>
      <c r="I23" s="107"/>
      <c r="J23" s="107"/>
      <c r="K23" s="107"/>
      <c r="L23" s="107"/>
      <c r="M23" s="107"/>
      <c r="N23" s="107"/>
      <c r="O23" s="107"/>
      <c r="P23" s="107"/>
    </row>
    <row r="24" spans="1:16" x14ac:dyDescent="0.2">
      <c r="A24" s="26"/>
      <c r="B24" s="26"/>
      <c r="C24" s="29" t="s">
        <v>27</v>
      </c>
      <c r="D24" s="27">
        <f>0.05+0.009*D23</f>
        <v>0.23694362017804149</v>
      </c>
      <c r="E24" s="26"/>
      <c r="F24" s="26"/>
      <c r="G24" s="26"/>
      <c r="H24" s="26"/>
      <c r="I24" s="107"/>
      <c r="J24" s="26"/>
      <c r="K24" s="107"/>
      <c r="L24" s="107"/>
      <c r="M24" s="107"/>
      <c r="N24" s="107"/>
      <c r="O24" s="107"/>
      <c r="P24" s="107"/>
    </row>
    <row r="25" spans="1:16" ht="13.5" thickBot="1" x14ac:dyDescent="0.25">
      <c r="A25" s="26"/>
      <c r="B25" s="26"/>
      <c r="C25" s="26"/>
      <c r="D25" s="26"/>
      <c r="E25" s="26"/>
      <c r="F25" s="26"/>
      <c r="G25" s="26"/>
      <c r="H25" s="26"/>
      <c r="I25" s="107"/>
      <c r="J25" s="107"/>
      <c r="K25" s="107"/>
      <c r="L25" s="107"/>
      <c r="M25" s="107"/>
      <c r="N25" s="107"/>
      <c r="O25" s="107"/>
      <c r="P25" s="107"/>
    </row>
    <row r="26" spans="1:16" x14ac:dyDescent="0.2">
      <c r="A26" s="26"/>
      <c r="B26" s="26"/>
      <c r="C26" s="10" t="s">
        <v>28</v>
      </c>
      <c r="D26" s="11">
        <f>D22*D24*D11/12</f>
        <v>6.6541666666666652E-2</v>
      </c>
      <c r="E26" s="12" t="s">
        <v>29</v>
      </c>
      <c r="F26" s="26"/>
      <c r="G26" s="26"/>
      <c r="H26" s="26"/>
      <c r="I26" s="107"/>
      <c r="J26" s="32" t="s">
        <v>41</v>
      </c>
      <c r="K26" s="107"/>
      <c r="L26" s="107"/>
      <c r="M26" s="107"/>
      <c r="N26" s="107"/>
      <c r="O26" s="107"/>
      <c r="P26" s="107"/>
    </row>
    <row r="27" spans="1:16" ht="13.5" thickBot="1" x14ac:dyDescent="0.25">
      <c r="A27" s="26"/>
      <c r="B27" s="26"/>
      <c r="C27" s="13"/>
      <c r="D27" s="14">
        <f>D26*43560</f>
        <v>2898.5549999999994</v>
      </c>
      <c r="E27" s="15" t="s">
        <v>30</v>
      </c>
      <c r="F27" s="26"/>
      <c r="G27" s="26"/>
      <c r="H27" s="26"/>
      <c r="I27" s="107"/>
      <c r="J27" s="9" t="s">
        <v>42</v>
      </c>
      <c r="K27" s="107"/>
      <c r="L27" s="107"/>
      <c r="M27" s="107"/>
      <c r="N27" s="107"/>
      <c r="O27" s="107"/>
      <c r="P27" s="107"/>
    </row>
    <row r="28" spans="1:16" ht="13.5" thickBot="1" x14ac:dyDescent="0.25">
      <c r="A28" s="26"/>
      <c r="B28" s="26"/>
      <c r="C28" s="40"/>
      <c r="D28" s="41"/>
      <c r="E28" s="18"/>
      <c r="F28" s="26"/>
      <c r="G28" s="26"/>
      <c r="H28" s="26"/>
      <c r="I28" s="107"/>
      <c r="J28" s="26"/>
      <c r="K28" s="107"/>
      <c r="L28" s="107"/>
      <c r="M28" s="107"/>
      <c r="N28" s="107"/>
      <c r="O28" s="107"/>
      <c r="P28" s="107"/>
    </row>
    <row r="29" spans="1:16" x14ac:dyDescent="0.2">
      <c r="A29" s="26"/>
      <c r="B29" s="26"/>
      <c r="C29" s="10" t="s">
        <v>31</v>
      </c>
      <c r="D29" s="11">
        <f>D26/2</f>
        <v>3.3270833333333326E-2</v>
      </c>
      <c r="E29" s="12" t="s">
        <v>29</v>
      </c>
      <c r="F29" s="26"/>
      <c r="G29" s="26"/>
      <c r="H29" s="26"/>
      <c r="I29" s="107"/>
      <c r="J29" s="26"/>
      <c r="K29" s="107"/>
      <c r="L29" s="107"/>
      <c r="M29" s="107"/>
      <c r="N29" s="107"/>
      <c r="O29" s="107"/>
      <c r="P29" s="107"/>
    </row>
    <row r="30" spans="1:16" ht="13.5" thickBot="1" x14ac:dyDescent="0.25">
      <c r="A30" s="32"/>
      <c r="B30" s="26"/>
      <c r="C30" s="13" t="s">
        <v>32</v>
      </c>
      <c r="D30" s="14">
        <f>D29*43560</f>
        <v>1449.2774999999997</v>
      </c>
      <c r="E30" s="15" t="s">
        <v>30</v>
      </c>
      <c r="F30" s="26"/>
      <c r="G30" s="26"/>
      <c r="H30" s="26"/>
      <c r="I30" s="107"/>
      <c r="J30" s="26"/>
      <c r="K30" s="107"/>
      <c r="L30" s="107"/>
      <c r="M30" s="107"/>
      <c r="N30" s="107"/>
      <c r="O30" s="107"/>
      <c r="P30" s="107"/>
    </row>
    <row r="31" spans="1:16" s="26" customFormat="1" x14ac:dyDescent="0.2"/>
    <row r="32" spans="1:16" x14ac:dyDescent="0.2">
      <c r="A32" s="26"/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</row>
    <row r="33" spans="1:21" x14ac:dyDescent="0.2">
      <c r="A33" s="6" t="s">
        <v>43</v>
      </c>
      <c r="B33" s="26"/>
      <c r="C33" s="26"/>
      <c r="D33" s="26"/>
      <c r="E33" s="26"/>
      <c r="F33" s="26"/>
      <c r="G33" s="26"/>
      <c r="H33" s="26"/>
      <c r="I33" s="107"/>
      <c r="J33" s="26"/>
      <c r="K33" s="26"/>
      <c r="L33" s="26"/>
      <c r="M33" s="26"/>
      <c r="N33" s="26"/>
      <c r="O33" s="107"/>
      <c r="P33" s="107"/>
      <c r="Q33" s="26"/>
      <c r="R33" s="26"/>
      <c r="S33" s="26"/>
      <c r="T33" s="26"/>
      <c r="U33" s="26"/>
    </row>
    <row r="34" spans="1:21" x14ac:dyDescent="0.2">
      <c r="A34" s="32" t="s">
        <v>44</v>
      </c>
      <c r="B34" s="26"/>
      <c r="C34" s="26"/>
      <c r="D34" s="26"/>
      <c r="E34" s="26"/>
      <c r="F34" s="26"/>
      <c r="G34" s="26"/>
      <c r="H34" s="26"/>
      <c r="I34" s="107"/>
      <c r="J34" s="26"/>
      <c r="K34" s="26"/>
      <c r="L34" s="26"/>
      <c r="M34" s="26"/>
      <c r="N34" s="26"/>
      <c r="O34" s="107"/>
      <c r="P34" s="107"/>
      <c r="Q34" s="26"/>
      <c r="R34" s="26"/>
      <c r="S34" s="26"/>
      <c r="T34" s="26"/>
      <c r="U34" s="26"/>
    </row>
    <row r="35" spans="1:21" x14ac:dyDescent="0.2">
      <c r="A35" s="26"/>
      <c r="B35" s="26"/>
      <c r="C35" s="29" t="s">
        <v>45</v>
      </c>
      <c r="D35" s="27">
        <f>D26*12/D11</f>
        <v>0.23694362017804146</v>
      </c>
      <c r="E35" s="32" t="s">
        <v>46</v>
      </c>
      <c r="F35" s="26"/>
      <c r="G35" s="26"/>
      <c r="H35" s="26"/>
      <c r="I35" s="107"/>
      <c r="J35" s="26"/>
      <c r="K35" s="26"/>
      <c r="L35" s="26"/>
      <c r="M35" s="26"/>
      <c r="N35" s="26"/>
      <c r="O35" s="107"/>
      <c r="P35" s="107"/>
      <c r="Q35" s="26"/>
      <c r="R35" s="26"/>
      <c r="S35" s="26"/>
      <c r="T35" s="26"/>
      <c r="U35" s="26"/>
    </row>
    <row r="36" spans="1:21" x14ac:dyDescent="0.2">
      <c r="A36" s="26"/>
      <c r="B36" s="26"/>
      <c r="C36" s="29" t="s">
        <v>47</v>
      </c>
      <c r="D36" s="31">
        <f>ROUND(1000/(10+5*D22+10*D35-10*(D35^2+1.25*D35*D22)^0.5),0)</f>
        <v>87</v>
      </c>
      <c r="E36" s="9" t="s">
        <v>48</v>
      </c>
      <c r="F36" s="26"/>
      <c r="G36" s="26"/>
      <c r="H36" s="26"/>
      <c r="I36" s="107"/>
      <c r="J36" s="9" t="s">
        <v>49</v>
      </c>
      <c r="K36" s="26"/>
      <c r="L36" s="26"/>
      <c r="M36" s="26"/>
      <c r="N36" s="26"/>
      <c r="O36" s="107"/>
      <c r="P36" s="107"/>
      <c r="Q36" s="26"/>
      <c r="R36" s="26"/>
      <c r="S36" s="26"/>
      <c r="T36" s="26"/>
      <c r="U36" s="26"/>
    </row>
    <row r="37" spans="1:21" x14ac:dyDescent="0.2">
      <c r="A37" s="26"/>
      <c r="B37" s="26"/>
      <c r="C37" s="29"/>
      <c r="D37" s="27"/>
      <c r="E37" s="32"/>
      <c r="F37" s="26"/>
      <c r="G37" s="26"/>
      <c r="H37" s="26"/>
      <c r="I37" s="107"/>
      <c r="J37" s="53" t="s">
        <v>50</v>
      </c>
      <c r="K37" s="26"/>
      <c r="L37" s="26"/>
      <c r="M37" s="26"/>
      <c r="N37" s="26"/>
      <c r="O37" s="107"/>
      <c r="P37" s="107"/>
      <c r="Q37" s="26"/>
      <c r="R37" s="26"/>
      <c r="S37" s="26"/>
      <c r="T37" s="26"/>
      <c r="U37" s="26"/>
    </row>
    <row r="38" spans="1:21" ht="15.75" x14ac:dyDescent="0.3">
      <c r="A38" s="32" t="s">
        <v>51</v>
      </c>
      <c r="B38" s="26"/>
      <c r="C38" s="26"/>
      <c r="D38" s="26"/>
      <c r="E38" s="26"/>
      <c r="F38" s="26"/>
      <c r="G38" s="26"/>
      <c r="H38" s="26"/>
      <c r="I38" s="107"/>
      <c r="J38" s="9" t="s">
        <v>52</v>
      </c>
      <c r="K38" s="107"/>
      <c r="L38" s="107"/>
      <c r="M38" s="107"/>
      <c r="N38" s="107"/>
      <c r="O38" s="107"/>
      <c r="P38" s="107"/>
      <c r="Q38" s="26"/>
      <c r="R38" s="26"/>
      <c r="S38" s="26"/>
      <c r="T38" s="26"/>
      <c r="U38" s="26"/>
    </row>
    <row r="39" spans="1:21" x14ac:dyDescent="0.2">
      <c r="A39" s="26"/>
      <c r="B39" s="26"/>
      <c r="C39" s="29" t="s">
        <v>53</v>
      </c>
      <c r="D39" s="95">
        <v>10</v>
      </c>
      <c r="E39" s="34" t="s">
        <v>54</v>
      </c>
      <c r="F39" s="26"/>
      <c r="G39" s="26"/>
      <c r="H39" s="26"/>
      <c r="I39" s="107"/>
      <c r="J39" s="53" t="s">
        <v>55</v>
      </c>
      <c r="K39" s="107"/>
      <c r="L39" s="107"/>
      <c r="M39" s="107"/>
      <c r="N39" s="107"/>
      <c r="O39" s="107"/>
      <c r="P39" s="107"/>
      <c r="Q39" s="26"/>
      <c r="R39" s="82" t="s">
        <v>56</v>
      </c>
      <c r="S39" s="26"/>
      <c r="T39" s="26"/>
      <c r="U39" s="26"/>
    </row>
    <row r="40" spans="1:21" x14ac:dyDescent="0.2">
      <c r="A40" s="26"/>
      <c r="B40" s="26"/>
      <c r="C40" s="29" t="s">
        <v>53</v>
      </c>
      <c r="D40" s="28">
        <f>D39/60</f>
        <v>0.16666666666666666</v>
      </c>
      <c r="E40" s="32" t="s">
        <v>57</v>
      </c>
      <c r="F40" s="26"/>
      <c r="G40" s="26"/>
      <c r="H40" s="26"/>
      <c r="I40" s="107"/>
      <c r="J40" s="26"/>
      <c r="K40" s="107"/>
      <c r="L40" s="107"/>
      <c r="M40" s="107"/>
      <c r="N40" s="107"/>
      <c r="O40" s="107"/>
      <c r="P40" s="107"/>
      <c r="Q40" s="26"/>
      <c r="R40" s="83" t="s">
        <v>58</v>
      </c>
      <c r="S40" s="107"/>
      <c r="T40" s="107"/>
      <c r="U40" s="107"/>
    </row>
    <row r="41" spans="1:21" x14ac:dyDescent="0.2">
      <c r="A41" s="26"/>
      <c r="B41" s="26"/>
      <c r="C41" s="26"/>
      <c r="D41" s="26"/>
      <c r="E41" s="26"/>
      <c r="F41" s="26"/>
      <c r="G41" s="26"/>
      <c r="H41" s="26"/>
      <c r="I41" s="107"/>
      <c r="J41" s="107"/>
      <c r="K41" s="107"/>
      <c r="L41" s="107"/>
      <c r="M41" s="107"/>
      <c r="N41" s="107"/>
      <c r="O41" s="107"/>
      <c r="P41" s="107"/>
      <c r="Q41" s="26"/>
      <c r="R41" s="83" t="s">
        <v>59</v>
      </c>
      <c r="S41" s="107"/>
      <c r="T41" s="107"/>
      <c r="U41" s="107"/>
    </row>
    <row r="42" spans="1:21" x14ac:dyDescent="0.2">
      <c r="A42" s="26"/>
      <c r="B42" s="26"/>
      <c r="C42" s="26"/>
      <c r="D42" s="26"/>
      <c r="E42" s="26"/>
      <c r="F42" s="26"/>
      <c r="G42" s="26"/>
      <c r="H42" s="26"/>
      <c r="I42" s="107"/>
      <c r="J42" s="107"/>
      <c r="K42" s="107"/>
      <c r="L42" s="107"/>
      <c r="M42" s="107"/>
      <c r="N42" s="107"/>
      <c r="O42" s="107"/>
      <c r="P42" s="107"/>
      <c r="Q42" s="26"/>
      <c r="R42" s="83" t="s">
        <v>60</v>
      </c>
      <c r="S42" s="107"/>
      <c r="T42" s="107"/>
      <c r="U42" s="107"/>
    </row>
    <row r="43" spans="1:21" ht="15.75" x14ac:dyDescent="0.3">
      <c r="A43" s="26"/>
      <c r="B43" s="26"/>
      <c r="C43" s="29" t="s">
        <v>61</v>
      </c>
      <c r="D43" s="107">
        <f>VLOOKUP(D36,iadata,2)</f>
        <v>0.29899999999999999</v>
      </c>
      <c r="E43" s="32" t="s">
        <v>62</v>
      </c>
      <c r="F43" s="26"/>
      <c r="G43" s="26"/>
      <c r="H43" s="26"/>
      <c r="I43" s="107"/>
      <c r="J43" s="53"/>
      <c r="K43" s="107"/>
      <c r="L43" s="107"/>
      <c r="M43" s="107"/>
      <c r="N43" s="107"/>
      <c r="O43" s="107"/>
      <c r="P43" s="107"/>
      <c r="Q43" s="26"/>
      <c r="R43" s="83" t="s">
        <v>63</v>
      </c>
      <c r="S43" s="107"/>
      <c r="T43" s="107"/>
      <c r="U43" s="107"/>
    </row>
    <row r="44" spans="1:21" ht="15.75" x14ac:dyDescent="0.3">
      <c r="A44" s="26"/>
      <c r="B44" s="26"/>
      <c r="C44" s="29" t="s">
        <v>64</v>
      </c>
      <c r="D44" s="107">
        <f>D43/D22</f>
        <v>0.29899999999999999</v>
      </c>
      <c r="E44" s="26"/>
      <c r="F44" s="26"/>
      <c r="G44" s="26"/>
      <c r="H44" s="26"/>
      <c r="I44" s="107"/>
      <c r="J44" s="26"/>
      <c r="K44" s="107"/>
      <c r="L44" s="107"/>
      <c r="M44" s="107"/>
      <c r="N44" s="107"/>
      <c r="O44" s="107"/>
      <c r="P44" s="107"/>
      <c r="Q44" s="26"/>
      <c r="R44" s="107"/>
      <c r="S44" s="107"/>
      <c r="T44" s="107"/>
      <c r="U44" s="107"/>
    </row>
    <row r="45" spans="1:21" ht="15.75" x14ac:dyDescent="0.3">
      <c r="A45" s="26"/>
      <c r="B45" s="26"/>
      <c r="C45" s="84" t="s">
        <v>65</v>
      </c>
      <c r="D45" s="96">
        <v>520</v>
      </c>
      <c r="E45" s="32" t="s">
        <v>66</v>
      </c>
      <c r="F45" s="26"/>
      <c r="G45" s="26"/>
      <c r="H45" s="26"/>
      <c r="I45" s="26"/>
      <c r="J45" s="97" t="s">
        <v>67</v>
      </c>
      <c r="K45" s="26"/>
      <c r="L45" s="26"/>
      <c r="M45" s="107"/>
      <c r="N45" s="107"/>
      <c r="O45" s="107"/>
      <c r="P45" s="107"/>
      <c r="Q45" s="26"/>
      <c r="R45" s="26"/>
      <c r="S45" s="26"/>
      <c r="T45" s="26"/>
      <c r="U45" s="26"/>
    </row>
    <row r="46" spans="1:21" ht="13.5" thickBot="1" x14ac:dyDescent="0.25">
      <c r="A46" s="26"/>
      <c r="B46" s="26"/>
      <c r="C46" s="26"/>
      <c r="D46" s="26"/>
      <c r="E46" s="26"/>
      <c r="F46" s="26"/>
      <c r="G46" s="26"/>
      <c r="H46" s="26"/>
      <c r="I46" s="26"/>
      <c r="J46" s="53" t="s">
        <v>68</v>
      </c>
      <c r="K46" s="26"/>
      <c r="L46" s="26"/>
      <c r="M46" s="107"/>
      <c r="N46" s="107"/>
      <c r="O46" s="107"/>
      <c r="P46" s="107"/>
      <c r="Q46" s="26"/>
      <c r="R46" s="26"/>
      <c r="S46" s="26"/>
      <c r="T46" s="26"/>
      <c r="U46" s="26"/>
    </row>
    <row r="47" spans="1:21" ht="13.5" thickBot="1" x14ac:dyDescent="0.25">
      <c r="A47" s="26"/>
      <c r="B47" s="26"/>
      <c r="C47" s="21" t="s">
        <v>69</v>
      </c>
      <c r="D47" s="22">
        <f>D45*D12*D35</f>
        <v>0.64878124999999986</v>
      </c>
      <c r="E47" s="23" t="s">
        <v>70</v>
      </c>
      <c r="F47" s="26"/>
      <c r="G47" s="26"/>
      <c r="H47" s="26"/>
      <c r="I47" s="26"/>
      <c r="J47" s="26"/>
      <c r="K47" s="26"/>
      <c r="L47" s="26"/>
      <c r="M47" s="107"/>
      <c r="N47" s="107"/>
      <c r="O47" s="107"/>
      <c r="P47" s="107"/>
      <c r="Q47" s="26"/>
      <c r="R47" s="26"/>
      <c r="S47" s="26"/>
      <c r="T47" s="26"/>
      <c r="U47" s="26"/>
    </row>
    <row r="48" spans="1:21" ht="13.5" thickBot="1" x14ac:dyDescent="0.25">
      <c r="A48" s="26"/>
      <c r="B48" s="26"/>
      <c r="C48" s="26"/>
      <c r="D48" s="26"/>
      <c r="E48" s="26"/>
      <c r="F48" s="26"/>
      <c r="G48" s="26"/>
      <c r="H48" s="26"/>
      <c r="I48" s="107"/>
      <c r="J48" s="107"/>
      <c r="K48" s="107"/>
      <c r="L48" s="107"/>
      <c r="M48" s="107"/>
      <c r="N48" s="107"/>
      <c r="O48" s="107"/>
      <c r="P48" s="107"/>
      <c r="Q48" s="26"/>
      <c r="R48" s="26"/>
      <c r="S48" s="26"/>
      <c r="T48" s="26"/>
      <c r="U48" s="26"/>
    </row>
    <row r="49" spans="1:16" ht="13.5" thickBot="1" x14ac:dyDescent="0.25">
      <c r="A49" s="32"/>
      <c r="B49" s="107"/>
      <c r="C49" s="21" t="s">
        <v>71</v>
      </c>
      <c r="D49" s="22">
        <f>D47/2</f>
        <v>0.32439062499999993</v>
      </c>
      <c r="E49" s="23" t="s">
        <v>70</v>
      </c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</row>
    <row r="50" spans="1:16" x14ac:dyDescent="0.2">
      <c r="A50" s="32"/>
      <c r="B50" s="107"/>
      <c r="C50" s="107"/>
      <c r="D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</row>
    <row r="51" spans="1:16" x14ac:dyDescent="0.2">
      <c r="A51" s="32"/>
      <c r="B51" s="107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</row>
    <row r="52" spans="1:16" x14ac:dyDescent="0.2">
      <c r="A52" s="32"/>
      <c r="B52" s="107"/>
      <c r="C52" s="107"/>
      <c r="D52" s="107"/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</row>
    <row r="59" spans="1:16" x14ac:dyDescent="0.2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6"/>
      <c r="M59" s="26"/>
      <c r="N59" s="26"/>
      <c r="O59" s="26"/>
      <c r="P59" s="26"/>
    </row>
    <row r="60" spans="1:16" x14ac:dyDescent="0.2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6"/>
      <c r="M60" s="26"/>
      <c r="N60" s="26"/>
      <c r="O60" s="26"/>
      <c r="P60" s="26"/>
    </row>
    <row r="61" spans="1:16" x14ac:dyDescent="0.2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6"/>
      <c r="M61" s="26"/>
      <c r="N61" s="26"/>
      <c r="O61" s="26"/>
      <c r="P61" s="26"/>
    </row>
    <row r="62" spans="1:16" x14ac:dyDescent="0.2">
      <c r="A62" s="19"/>
      <c r="B62" s="25"/>
      <c r="C62" s="36"/>
      <c r="D62" s="106"/>
      <c r="E62" s="106"/>
      <c r="F62" s="106"/>
      <c r="G62" s="106"/>
      <c r="H62" s="106"/>
      <c r="I62" s="24"/>
      <c r="J62" s="24"/>
      <c r="K62" s="24"/>
      <c r="L62" s="26"/>
      <c r="M62" s="26"/>
      <c r="N62" s="26"/>
      <c r="O62" s="26"/>
      <c r="P62" s="26"/>
    </row>
    <row r="63" spans="1:16" x14ac:dyDescent="0.2">
      <c r="A63" s="19"/>
      <c r="B63" s="106"/>
      <c r="C63" s="36"/>
      <c r="D63" s="106"/>
      <c r="E63" s="106"/>
      <c r="F63" s="106"/>
      <c r="G63" s="106"/>
      <c r="H63" s="106"/>
      <c r="I63" s="24"/>
      <c r="J63" s="24"/>
      <c r="K63" s="24"/>
      <c r="L63" s="26"/>
      <c r="M63" s="26"/>
      <c r="N63" s="26"/>
      <c r="O63" s="26"/>
      <c r="P63" s="26"/>
    </row>
    <row r="64" spans="1:16" x14ac:dyDescent="0.2">
      <c r="A64" s="19"/>
      <c r="B64" s="106"/>
      <c r="C64" s="36"/>
      <c r="D64" s="106"/>
      <c r="E64" s="106"/>
      <c r="F64" s="106"/>
      <c r="G64" s="106"/>
      <c r="H64" s="106"/>
      <c r="I64" s="24"/>
      <c r="J64" s="24"/>
      <c r="K64" s="24"/>
      <c r="L64" s="26"/>
      <c r="M64" s="26"/>
      <c r="N64" s="26"/>
      <c r="O64" s="26"/>
      <c r="P64" s="26"/>
    </row>
    <row r="65" spans="1:11" x14ac:dyDescent="0.2">
      <c r="A65" s="19"/>
      <c r="B65" s="106"/>
      <c r="C65" s="36"/>
      <c r="D65" s="106"/>
      <c r="E65" s="106"/>
      <c r="F65" s="106"/>
      <c r="G65" s="106"/>
      <c r="H65" s="106"/>
      <c r="I65" s="24"/>
      <c r="J65" s="24"/>
      <c r="K65" s="24"/>
    </row>
    <row r="66" spans="1:11" x14ac:dyDescent="0.2">
      <c r="A66" s="19"/>
      <c r="B66" s="106"/>
      <c r="C66" s="36"/>
      <c r="D66" s="106"/>
      <c r="E66" s="106"/>
      <c r="F66" s="106"/>
      <c r="G66" s="106"/>
      <c r="H66" s="106"/>
      <c r="I66" s="24"/>
      <c r="J66" s="24"/>
      <c r="K66" s="24"/>
    </row>
    <row r="67" spans="1:11" x14ac:dyDescent="0.2">
      <c r="A67" s="19"/>
      <c r="B67" s="25"/>
      <c r="C67" s="19"/>
      <c r="D67" s="106"/>
      <c r="E67" s="106"/>
      <c r="F67" s="106"/>
      <c r="G67" s="106"/>
      <c r="H67" s="106"/>
      <c r="I67" s="24"/>
      <c r="J67" s="24"/>
      <c r="K67" s="24"/>
    </row>
    <row r="68" spans="1:11" x14ac:dyDescent="0.2">
      <c r="A68" s="19"/>
      <c r="B68" s="106"/>
      <c r="C68" s="106"/>
      <c r="D68" s="106"/>
      <c r="E68" s="106"/>
      <c r="F68" s="106"/>
      <c r="G68" s="106"/>
      <c r="H68" s="106"/>
      <c r="I68" s="24"/>
      <c r="J68" s="24"/>
      <c r="K68" s="24"/>
    </row>
    <row r="69" spans="1:11" x14ac:dyDescent="0.2">
      <c r="A69" s="106"/>
      <c r="B69" s="110"/>
      <c r="C69" s="110"/>
      <c r="D69" s="110"/>
      <c r="E69" s="110"/>
      <c r="F69" s="110"/>
      <c r="G69" s="110"/>
      <c r="H69" s="110"/>
      <c r="I69" s="24"/>
      <c r="J69" s="24"/>
      <c r="K69" s="24"/>
    </row>
    <row r="70" spans="1:11" x14ac:dyDescent="0.2">
      <c r="A70" s="106"/>
      <c r="B70" s="111"/>
      <c r="C70" s="110"/>
      <c r="D70" s="110"/>
      <c r="E70" s="110"/>
      <c r="F70" s="110"/>
      <c r="G70" s="110"/>
      <c r="H70" s="110"/>
      <c r="I70" s="24"/>
      <c r="J70" s="24"/>
      <c r="K70" s="24"/>
    </row>
    <row r="71" spans="1:11" x14ac:dyDescent="0.2">
      <c r="A71" s="106"/>
      <c r="B71" s="109"/>
      <c r="C71" s="109"/>
      <c r="D71" s="109"/>
      <c r="E71" s="106"/>
      <c r="F71" s="106"/>
      <c r="G71" s="106"/>
      <c r="H71" s="106"/>
      <c r="I71" s="24"/>
      <c r="J71" s="24"/>
      <c r="K71" s="24"/>
    </row>
    <row r="72" spans="1:11" x14ac:dyDescent="0.2">
      <c r="A72" s="106"/>
      <c r="B72" s="105"/>
      <c r="C72" s="105"/>
      <c r="D72" s="105"/>
      <c r="E72" s="106"/>
      <c r="F72" s="106"/>
      <c r="G72" s="106"/>
      <c r="H72" s="106"/>
      <c r="I72" s="24"/>
      <c r="J72" s="24"/>
      <c r="K72" s="24"/>
    </row>
    <row r="73" spans="1:11" x14ac:dyDescent="0.2">
      <c r="A73" s="18"/>
      <c r="B73" s="106"/>
      <c r="C73" s="106"/>
      <c r="D73" s="106"/>
      <c r="E73" s="106"/>
      <c r="F73" s="24"/>
      <c r="G73" s="106"/>
      <c r="H73" s="106"/>
      <c r="I73" s="24"/>
      <c r="J73" s="24"/>
      <c r="K73" s="24"/>
    </row>
    <row r="74" spans="1:11" x14ac:dyDescent="0.2">
      <c r="A74" s="19"/>
      <c r="B74" s="106"/>
      <c r="C74" s="25"/>
      <c r="D74" s="20"/>
      <c r="E74" s="19"/>
      <c r="F74" s="24"/>
      <c r="G74" s="106"/>
      <c r="H74" s="106"/>
      <c r="I74" s="24"/>
      <c r="J74" s="24"/>
      <c r="K74" s="24"/>
    </row>
    <row r="75" spans="1:11" x14ac:dyDescent="0.2">
      <c r="A75" s="19"/>
      <c r="B75" s="106"/>
      <c r="C75" s="25"/>
      <c r="D75" s="37"/>
      <c r="E75" s="19"/>
      <c r="F75" s="24"/>
      <c r="G75" s="106"/>
      <c r="H75" s="106"/>
      <c r="I75" s="24"/>
      <c r="J75" s="24"/>
      <c r="K75" s="24"/>
    </row>
    <row r="76" spans="1:11" x14ac:dyDescent="0.2">
      <c r="A76" s="19"/>
      <c r="B76" s="106"/>
      <c r="C76" s="25"/>
      <c r="D76" s="38"/>
      <c r="E76" s="19"/>
      <c r="F76" s="24"/>
      <c r="G76" s="106"/>
      <c r="H76" s="106"/>
      <c r="I76" s="24"/>
      <c r="J76" s="24"/>
      <c r="K76" s="24"/>
    </row>
    <row r="77" spans="1:11" x14ac:dyDescent="0.2">
      <c r="A77" s="19"/>
      <c r="B77" s="106"/>
      <c r="C77" s="25"/>
      <c r="D77" s="38"/>
      <c r="E77" s="106"/>
      <c r="F77" s="24"/>
      <c r="G77" s="106"/>
      <c r="H77" s="106"/>
      <c r="I77" s="24"/>
      <c r="J77" s="24"/>
      <c r="K77" s="24"/>
    </row>
    <row r="78" spans="1:11" x14ac:dyDescent="0.2">
      <c r="A78" s="19"/>
      <c r="B78" s="106"/>
      <c r="C78" s="25"/>
      <c r="D78" s="39"/>
      <c r="E78" s="106"/>
      <c r="F78" s="24"/>
      <c r="G78" s="106"/>
      <c r="H78" s="106"/>
      <c r="I78" s="24"/>
      <c r="J78" s="24"/>
      <c r="K78" s="24"/>
    </row>
    <row r="79" spans="1:11" x14ac:dyDescent="0.2">
      <c r="A79" s="19"/>
      <c r="B79" s="106"/>
      <c r="C79" s="25"/>
      <c r="D79" s="39"/>
      <c r="E79" s="106"/>
      <c r="F79" s="24"/>
      <c r="G79" s="106"/>
      <c r="H79" s="106"/>
      <c r="I79" s="24"/>
      <c r="J79" s="24"/>
      <c r="K79" s="24"/>
    </row>
    <row r="80" spans="1:11" x14ac:dyDescent="0.2">
      <c r="A80" s="19"/>
      <c r="B80" s="106"/>
      <c r="C80" s="40"/>
      <c r="D80" s="17"/>
      <c r="E80" s="18"/>
      <c r="F80" s="24"/>
      <c r="G80" s="106"/>
      <c r="H80" s="106"/>
      <c r="I80" s="24"/>
      <c r="J80" s="24"/>
      <c r="K80" s="24"/>
    </row>
    <row r="81" spans="1:11" x14ac:dyDescent="0.2">
      <c r="A81" s="19"/>
      <c r="B81" s="106"/>
      <c r="C81" s="40"/>
      <c r="D81" s="41"/>
      <c r="E81" s="18"/>
      <c r="F81" s="24"/>
      <c r="G81" s="106"/>
      <c r="H81" s="106"/>
      <c r="I81" s="24"/>
      <c r="J81" s="24"/>
      <c r="K81" s="24"/>
    </row>
    <row r="82" spans="1:11" x14ac:dyDescent="0.2">
      <c r="A82" s="19"/>
      <c r="B82" s="106"/>
      <c r="C82" s="20"/>
      <c r="D82" s="20"/>
      <c r="E82" s="20"/>
      <c r="F82" s="106"/>
      <c r="G82" s="106"/>
      <c r="H82" s="106"/>
      <c r="I82" s="24"/>
      <c r="J82" s="24"/>
      <c r="K82" s="24"/>
    </row>
    <row r="83" spans="1:11" x14ac:dyDescent="0.2">
      <c r="A83" s="19"/>
      <c r="B83" s="106"/>
      <c r="C83" s="20"/>
      <c r="D83" s="20"/>
      <c r="E83" s="20"/>
      <c r="F83" s="106"/>
      <c r="G83" s="106"/>
      <c r="H83" s="106"/>
      <c r="I83" s="24"/>
      <c r="J83" s="24"/>
      <c r="K83" s="24"/>
    </row>
    <row r="84" spans="1:11" x14ac:dyDescent="0.2">
      <c r="A84" s="18"/>
      <c r="B84" s="106"/>
      <c r="C84" s="106"/>
      <c r="D84" s="106"/>
      <c r="E84" s="106"/>
      <c r="F84" s="106"/>
      <c r="G84" s="106"/>
      <c r="H84" s="106"/>
      <c r="I84" s="24"/>
      <c r="J84" s="24"/>
      <c r="K84" s="24"/>
    </row>
    <row r="85" spans="1:11" x14ac:dyDescent="0.2">
      <c r="A85" s="19"/>
      <c r="B85" s="106"/>
      <c r="C85" s="106"/>
      <c r="D85" s="106"/>
      <c r="E85" s="106"/>
      <c r="F85" s="106"/>
      <c r="G85" s="106"/>
      <c r="H85" s="106"/>
      <c r="I85" s="24"/>
      <c r="J85" s="24"/>
      <c r="K85" s="24"/>
    </row>
    <row r="86" spans="1:11" x14ac:dyDescent="0.2">
      <c r="A86" s="19"/>
      <c r="B86" s="106"/>
      <c r="C86" s="106"/>
      <c r="D86" s="106"/>
      <c r="E86" s="106"/>
      <c r="F86" s="106"/>
      <c r="G86" s="106"/>
      <c r="H86" s="106"/>
      <c r="I86" s="24"/>
      <c r="J86" s="24"/>
      <c r="K86" s="24"/>
    </row>
    <row r="87" spans="1:11" x14ac:dyDescent="0.2">
      <c r="A87" s="19"/>
      <c r="B87" s="106"/>
      <c r="C87" s="25"/>
      <c r="D87" s="39"/>
      <c r="E87" s="19"/>
      <c r="F87" s="106"/>
      <c r="G87" s="106"/>
      <c r="H87" s="106"/>
      <c r="I87" s="24"/>
      <c r="J87" s="24"/>
      <c r="K87" s="24"/>
    </row>
    <row r="88" spans="1:11" x14ac:dyDescent="0.2">
      <c r="A88" s="19"/>
      <c r="B88" s="106"/>
      <c r="C88" s="25"/>
      <c r="D88" s="38"/>
      <c r="E88" s="106"/>
      <c r="F88" s="106"/>
      <c r="G88" s="106"/>
      <c r="H88" s="106"/>
      <c r="I88" s="24"/>
      <c r="J88" s="24"/>
      <c r="K88" s="24"/>
    </row>
    <row r="89" spans="1:11" x14ac:dyDescent="0.2">
      <c r="A89" s="19"/>
      <c r="B89" s="106"/>
      <c r="C89" s="106"/>
      <c r="D89" s="106"/>
      <c r="E89" s="106"/>
      <c r="F89" s="106"/>
      <c r="G89" s="106"/>
      <c r="H89" s="106"/>
      <c r="I89" s="24"/>
      <c r="J89" s="24"/>
      <c r="K89" s="24"/>
    </row>
    <row r="90" spans="1:11" x14ac:dyDescent="0.2">
      <c r="A90" s="19"/>
      <c r="B90" s="106"/>
      <c r="C90" s="106"/>
      <c r="D90" s="106"/>
      <c r="E90" s="106"/>
      <c r="F90" s="106"/>
      <c r="G90" s="106"/>
      <c r="H90" s="106"/>
      <c r="I90" s="24"/>
      <c r="J90" s="24"/>
      <c r="K90" s="24"/>
    </row>
    <row r="91" spans="1:11" x14ac:dyDescent="0.2">
      <c r="A91" s="19"/>
      <c r="B91" s="106"/>
      <c r="C91" s="25"/>
      <c r="D91" s="42"/>
      <c r="E91" s="43"/>
      <c r="F91" s="106"/>
      <c r="G91" s="106"/>
      <c r="H91" s="106"/>
      <c r="I91" s="24"/>
      <c r="J91" s="24"/>
      <c r="K91" s="24"/>
    </row>
    <row r="92" spans="1:11" x14ac:dyDescent="0.2">
      <c r="A92" s="19"/>
      <c r="B92" s="106"/>
      <c r="C92" s="25"/>
      <c r="D92" s="20"/>
      <c r="E92" s="19"/>
      <c r="F92" s="106"/>
      <c r="G92" s="106"/>
      <c r="H92" s="106"/>
      <c r="I92" s="24"/>
      <c r="J92" s="24"/>
      <c r="K92" s="24"/>
    </row>
    <row r="93" spans="1:11" x14ac:dyDescent="0.2">
      <c r="A93" s="19"/>
      <c r="B93" s="106"/>
      <c r="C93" s="106"/>
      <c r="D93" s="106"/>
      <c r="E93" s="106"/>
      <c r="F93" s="106"/>
      <c r="G93" s="106"/>
      <c r="H93" s="106"/>
      <c r="I93" s="24"/>
      <c r="J93" s="24"/>
      <c r="K93" s="24"/>
    </row>
    <row r="94" spans="1:11" x14ac:dyDescent="0.2">
      <c r="A94" s="19"/>
      <c r="B94" s="106"/>
      <c r="C94" s="106"/>
      <c r="D94" s="106"/>
      <c r="E94" s="106"/>
      <c r="F94" s="106"/>
      <c r="G94" s="106"/>
      <c r="H94" s="106"/>
      <c r="I94" s="24"/>
      <c r="J94" s="24"/>
      <c r="K94" s="24"/>
    </row>
    <row r="95" spans="1:11" x14ac:dyDescent="0.2">
      <c r="A95" s="19"/>
      <c r="B95" s="26"/>
      <c r="C95" s="26"/>
      <c r="D95" s="42"/>
      <c r="E95" s="19"/>
      <c r="F95" s="106"/>
      <c r="G95" s="106"/>
      <c r="H95" s="106"/>
      <c r="I95" s="24"/>
      <c r="J95" s="24"/>
      <c r="K95" s="24"/>
    </row>
    <row r="96" spans="1:11" x14ac:dyDescent="0.2">
      <c r="A96" s="19"/>
      <c r="B96" s="26"/>
      <c r="C96" s="26"/>
      <c r="D96" s="106"/>
      <c r="E96" s="106"/>
      <c r="F96" s="106"/>
      <c r="G96" s="106"/>
      <c r="H96" s="106"/>
      <c r="I96" s="24"/>
      <c r="J96" s="24"/>
      <c r="K96" s="24"/>
    </row>
    <row r="97" spans="1:11" x14ac:dyDescent="0.2">
      <c r="A97" s="19"/>
      <c r="B97" s="26"/>
      <c r="C97" s="26"/>
      <c r="D97" s="44"/>
      <c r="E97" s="19"/>
      <c r="F97" s="106"/>
      <c r="G97" s="106"/>
      <c r="H97" s="106"/>
      <c r="I97" s="24"/>
      <c r="J97" s="24"/>
      <c r="K97" s="24"/>
    </row>
    <row r="98" spans="1:11" x14ac:dyDescent="0.2">
      <c r="A98" s="19"/>
      <c r="B98" s="26"/>
      <c r="C98" s="26"/>
      <c r="D98" s="44"/>
      <c r="E98" s="19"/>
      <c r="F98" s="106"/>
      <c r="G98" s="106"/>
      <c r="H98" s="106"/>
      <c r="I98" s="24"/>
      <c r="J98" s="24"/>
      <c r="K98" s="24"/>
    </row>
    <row r="99" spans="1:11" x14ac:dyDescent="0.2">
      <c r="A99" s="19"/>
      <c r="B99" s="26"/>
      <c r="C99" s="26"/>
      <c r="D99" s="45"/>
      <c r="E99" s="18"/>
      <c r="F99" s="106"/>
      <c r="G99" s="106"/>
      <c r="H99" s="106"/>
      <c r="I99" s="24"/>
      <c r="J99" s="24"/>
      <c r="K99" s="24"/>
    </row>
    <row r="100" spans="1:11" x14ac:dyDescent="0.2">
      <c r="A100" s="24"/>
      <c r="B100" s="26"/>
      <c r="C100" s="26"/>
      <c r="D100" s="24"/>
      <c r="E100" s="24"/>
      <c r="F100" s="24"/>
      <c r="G100" s="24"/>
      <c r="H100" s="24"/>
      <c r="I100" s="24"/>
      <c r="J100" s="24"/>
      <c r="K100" s="24"/>
    </row>
    <row r="101" spans="1:11" x14ac:dyDescent="0.2">
      <c r="A101" s="24"/>
      <c r="B101" s="26"/>
      <c r="C101" s="26"/>
      <c r="D101" s="24"/>
      <c r="E101" s="24"/>
      <c r="F101" s="24"/>
      <c r="G101" s="24"/>
      <c r="H101" s="24"/>
      <c r="I101" s="24"/>
      <c r="J101" s="24"/>
      <c r="K101" s="24"/>
    </row>
    <row r="102" spans="1:11" x14ac:dyDescent="0.2">
      <c r="A102" s="24"/>
      <c r="B102" s="26"/>
      <c r="C102" s="26"/>
      <c r="D102" s="24"/>
      <c r="E102" s="24"/>
      <c r="F102" s="24"/>
      <c r="G102" s="24"/>
      <c r="H102" s="24"/>
      <c r="I102" s="24"/>
      <c r="J102" s="24"/>
      <c r="K102" s="24"/>
    </row>
    <row r="103" spans="1:11" x14ac:dyDescent="0.2">
      <c r="A103" s="24"/>
      <c r="B103" s="26"/>
      <c r="C103" s="26"/>
      <c r="D103" s="24"/>
      <c r="E103" s="24"/>
      <c r="F103" s="24"/>
      <c r="G103" s="24"/>
      <c r="H103" s="24"/>
      <c r="I103" s="24"/>
      <c r="J103" s="24"/>
      <c r="K103" s="24"/>
    </row>
  </sheetData>
  <mergeCells count="12">
    <mergeCell ref="B6:D6"/>
    <mergeCell ref="E4:F4"/>
    <mergeCell ref="E5:F5"/>
    <mergeCell ref="B4:D4"/>
    <mergeCell ref="B5:D5"/>
    <mergeCell ref="B71:D71"/>
    <mergeCell ref="B69:D69"/>
    <mergeCell ref="E69:F69"/>
    <mergeCell ref="G69:H69"/>
    <mergeCell ref="B70:D70"/>
    <mergeCell ref="E70:F70"/>
    <mergeCell ref="G70:H70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N41"/>
  <sheetViews>
    <sheetView workbookViewId="0">
      <selection activeCell="AY48" sqref="AY48"/>
    </sheetView>
  </sheetViews>
  <sheetFormatPr defaultRowHeight="12.75" x14ac:dyDescent="0.2"/>
  <cols>
    <col min="1" max="78" width="2.7109375" style="26" customWidth="1"/>
    <col min="79" max="16384" width="9.140625" style="26"/>
  </cols>
  <sheetData>
    <row r="41" spans="66:66" ht="23.25" x14ac:dyDescent="0.35">
      <c r="BN41" s="52" t="s">
        <v>72</v>
      </c>
    </row>
  </sheetData>
  <pageMargins left="0.25" right="0.25" top="0.75" bottom="0.75" header="0.3" footer="0.3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39:J126"/>
  <sheetViews>
    <sheetView workbookViewId="0">
      <selection activeCell="C42" sqref="C42"/>
    </sheetView>
  </sheetViews>
  <sheetFormatPr defaultRowHeight="12.75" x14ac:dyDescent="0.2"/>
  <sheetData>
    <row r="39" spans="9:10" x14ac:dyDescent="0.2">
      <c r="I39" s="53"/>
      <c r="J39" s="53"/>
    </row>
    <row r="67" spans="2:3" x14ac:dyDescent="0.2">
      <c r="B67" s="61" t="s">
        <v>73</v>
      </c>
      <c r="C67" s="61"/>
    </row>
    <row r="68" spans="2:3" x14ac:dyDescent="0.2">
      <c r="B68" s="26">
        <v>40</v>
      </c>
      <c r="C68" s="55">
        <v>3</v>
      </c>
    </row>
    <row r="69" spans="2:3" x14ac:dyDescent="0.2">
      <c r="B69" s="26">
        <v>41</v>
      </c>
      <c r="C69" s="55">
        <v>2.8780000000000001</v>
      </c>
    </row>
    <row r="70" spans="2:3" x14ac:dyDescent="0.2">
      <c r="B70" s="26">
        <v>42</v>
      </c>
      <c r="C70" s="55">
        <v>2.762</v>
      </c>
    </row>
    <row r="71" spans="2:3" x14ac:dyDescent="0.2">
      <c r="B71" s="26">
        <v>43</v>
      </c>
      <c r="C71" s="55">
        <v>2.6509999999999998</v>
      </c>
    </row>
    <row r="72" spans="2:3" x14ac:dyDescent="0.2">
      <c r="B72" s="26">
        <v>44</v>
      </c>
      <c r="C72" s="55">
        <v>2.5449999999999999</v>
      </c>
    </row>
    <row r="73" spans="2:3" x14ac:dyDescent="0.2">
      <c r="B73" s="26">
        <v>45</v>
      </c>
      <c r="C73" s="55">
        <v>2.444</v>
      </c>
    </row>
    <row r="74" spans="2:3" x14ac:dyDescent="0.2">
      <c r="B74" s="26">
        <v>46</v>
      </c>
      <c r="C74" s="55">
        <v>2.3479999999999999</v>
      </c>
    </row>
    <row r="75" spans="2:3" x14ac:dyDescent="0.2">
      <c r="B75" s="26">
        <v>47</v>
      </c>
      <c r="C75" s="55">
        <v>2.2549999999999999</v>
      </c>
    </row>
    <row r="76" spans="2:3" x14ac:dyDescent="0.2">
      <c r="B76" s="26">
        <v>48</v>
      </c>
      <c r="C76" s="55">
        <v>2.1669999999999998</v>
      </c>
    </row>
    <row r="77" spans="2:3" x14ac:dyDescent="0.2">
      <c r="B77" s="26">
        <v>49</v>
      </c>
      <c r="C77" s="55">
        <v>2.0819999999999999</v>
      </c>
    </row>
    <row r="78" spans="2:3" x14ac:dyDescent="0.2">
      <c r="B78" s="26">
        <v>50</v>
      </c>
      <c r="C78" s="55">
        <v>2</v>
      </c>
    </row>
    <row r="79" spans="2:3" x14ac:dyDescent="0.2">
      <c r="B79" s="26">
        <v>51</v>
      </c>
      <c r="C79" s="55">
        <v>1.9219999999999999</v>
      </c>
    </row>
    <row r="80" spans="2:3" x14ac:dyDescent="0.2">
      <c r="B80" s="26">
        <v>52</v>
      </c>
      <c r="C80" s="55">
        <v>1.8460000000000001</v>
      </c>
    </row>
    <row r="81" spans="2:3" x14ac:dyDescent="0.2">
      <c r="B81" s="26">
        <v>53</v>
      </c>
      <c r="C81" s="55">
        <v>1.774</v>
      </c>
    </row>
    <row r="82" spans="2:3" x14ac:dyDescent="0.2">
      <c r="B82" s="26">
        <v>54</v>
      </c>
      <c r="C82" s="55">
        <v>1.704</v>
      </c>
    </row>
    <row r="83" spans="2:3" x14ac:dyDescent="0.2">
      <c r="B83" s="26">
        <v>55</v>
      </c>
      <c r="C83" s="55">
        <v>1.6359999999999999</v>
      </c>
    </row>
    <row r="84" spans="2:3" x14ac:dyDescent="0.2">
      <c r="B84" s="26">
        <v>56</v>
      </c>
      <c r="C84" s="55">
        <v>1.571</v>
      </c>
    </row>
    <row r="85" spans="2:3" x14ac:dyDescent="0.2">
      <c r="B85" s="26">
        <v>57</v>
      </c>
      <c r="C85" s="55">
        <v>1.5089999999999999</v>
      </c>
    </row>
    <row r="86" spans="2:3" x14ac:dyDescent="0.2">
      <c r="B86" s="26">
        <v>58</v>
      </c>
      <c r="C86" s="55">
        <v>1.448</v>
      </c>
    </row>
    <row r="87" spans="2:3" x14ac:dyDescent="0.2">
      <c r="B87" s="26">
        <v>59</v>
      </c>
      <c r="C87" s="55">
        <v>1.39</v>
      </c>
    </row>
    <row r="88" spans="2:3" x14ac:dyDescent="0.2">
      <c r="B88" s="26">
        <v>60</v>
      </c>
      <c r="C88" s="55">
        <v>1.333</v>
      </c>
    </row>
    <row r="89" spans="2:3" x14ac:dyDescent="0.2">
      <c r="B89" s="26">
        <v>61</v>
      </c>
      <c r="C89" s="55">
        <v>1.2789999999999999</v>
      </c>
    </row>
    <row r="90" spans="2:3" x14ac:dyDescent="0.2">
      <c r="B90" s="26">
        <v>62</v>
      </c>
      <c r="C90" s="55">
        <v>1.226</v>
      </c>
    </row>
    <row r="91" spans="2:3" x14ac:dyDescent="0.2">
      <c r="B91" s="26">
        <v>63</v>
      </c>
      <c r="C91" s="55">
        <v>1.175</v>
      </c>
    </row>
    <row r="92" spans="2:3" x14ac:dyDescent="0.2">
      <c r="B92" s="26">
        <v>64</v>
      </c>
      <c r="C92" s="55">
        <v>1.125</v>
      </c>
    </row>
    <row r="93" spans="2:3" x14ac:dyDescent="0.2">
      <c r="B93" s="26">
        <v>65</v>
      </c>
      <c r="C93" s="55">
        <v>1.077</v>
      </c>
    </row>
    <row r="94" spans="2:3" x14ac:dyDescent="0.2">
      <c r="B94" s="26">
        <v>66</v>
      </c>
      <c r="C94" s="55">
        <v>1.03</v>
      </c>
    </row>
    <row r="95" spans="2:3" x14ac:dyDescent="0.2">
      <c r="B95" s="26">
        <v>67</v>
      </c>
      <c r="C95" s="55">
        <v>0.98499999999999999</v>
      </c>
    </row>
    <row r="96" spans="2:3" x14ac:dyDescent="0.2">
      <c r="B96" s="26">
        <v>68</v>
      </c>
      <c r="C96" s="55">
        <v>0.94099999999999995</v>
      </c>
    </row>
    <row r="97" spans="2:3" x14ac:dyDescent="0.2">
      <c r="B97" s="26">
        <v>69</v>
      </c>
      <c r="C97" s="55">
        <v>0.89900000000000002</v>
      </c>
    </row>
    <row r="98" spans="2:3" x14ac:dyDescent="0.2">
      <c r="B98" s="26">
        <v>70</v>
      </c>
      <c r="C98" s="55">
        <v>0.85699999999999998</v>
      </c>
    </row>
    <row r="99" spans="2:3" x14ac:dyDescent="0.2">
      <c r="B99" s="26">
        <v>71</v>
      </c>
      <c r="C99" s="55">
        <v>0.81699999999999995</v>
      </c>
    </row>
    <row r="100" spans="2:3" x14ac:dyDescent="0.2">
      <c r="B100" s="26">
        <v>72</v>
      </c>
      <c r="C100" s="55">
        <v>0.77800000000000002</v>
      </c>
    </row>
    <row r="101" spans="2:3" x14ac:dyDescent="0.2">
      <c r="B101" s="26">
        <v>73</v>
      </c>
      <c r="C101" s="55">
        <v>0.74</v>
      </c>
    </row>
    <row r="102" spans="2:3" x14ac:dyDescent="0.2">
      <c r="B102" s="26">
        <v>74</v>
      </c>
      <c r="C102" s="55">
        <v>0.70299999999999996</v>
      </c>
    </row>
    <row r="103" spans="2:3" x14ac:dyDescent="0.2">
      <c r="B103" s="26">
        <v>75</v>
      </c>
      <c r="C103" s="55">
        <v>0.66700000000000004</v>
      </c>
    </row>
    <row r="104" spans="2:3" x14ac:dyDescent="0.2">
      <c r="B104" s="26">
        <v>76</v>
      </c>
      <c r="C104" s="55">
        <v>0.63200000000000001</v>
      </c>
    </row>
    <row r="105" spans="2:3" x14ac:dyDescent="0.2">
      <c r="B105" s="26">
        <v>77</v>
      </c>
      <c r="C105" s="55">
        <v>0.59699999999999998</v>
      </c>
    </row>
    <row r="106" spans="2:3" x14ac:dyDescent="0.2">
      <c r="B106" s="26">
        <v>78</v>
      </c>
      <c r="C106" s="55">
        <v>0.56399999999999995</v>
      </c>
    </row>
    <row r="107" spans="2:3" x14ac:dyDescent="0.2">
      <c r="B107" s="26">
        <v>79</v>
      </c>
      <c r="C107" s="55">
        <v>0.53200000000000003</v>
      </c>
    </row>
    <row r="108" spans="2:3" x14ac:dyDescent="0.2">
      <c r="B108" s="26">
        <v>80</v>
      </c>
      <c r="C108" s="55">
        <v>0.5</v>
      </c>
    </row>
    <row r="109" spans="2:3" x14ac:dyDescent="0.2">
      <c r="B109" s="26">
        <v>81</v>
      </c>
      <c r="C109" s="55">
        <v>0.46899999999999997</v>
      </c>
    </row>
    <row r="110" spans="2:3" x14ac:dyDescent="0.2">
      <c r="B110" s="26">
        <v>82</v>
      </c>
      <c r="C110" s="55">
        <v>0.439</v>
      </c>
    </row>
    <row r="111" spans="2:3" x14ac:dyDescent="0.2">
      <c r="B111" s="26">
        <v>83</v>
      </c>
      <c r="C111" s="55">
        <v>0.41</v>
      </c>
    </row>
    <row r="112" spans="2:3" x14ac:dyDescent="0.2">
      <c r="B112" s="26">
        <v>84</v>
      </c>
      <c r="C112" s="55">
        <v>0.38100000000000001</v>
      </c>
    </row>
    <row r="113" spans="2:3" x14ac:dyDescent="0.2">
      <c r="B113" s="26">
        <v>85</v>
      </c>
      <c r="C113" s="55">
        <v>0.35299999999999998</v>
      </c>
    </row>
    <row r="114" spans="2:3" x14ac:dyDescent="0.2">
      <c r="B114" s="26">
        <v>86</v>
      </c>
      <c r="C114" s="55">
        <v>0.32600000000000001</v>
      </c>
    </row>
    <row r="115" spans="2:3" x14ac:dyDescent="0.2">
      <c r="B115" s="26">
        <v>87</v>
      </c>
      <c r="C115" s="55">
        <v>0.29899999999999999</v>
      </c>
    </row>
    <row r="116" spans="2:3" x14ac:dyDescent="0.2">
      <c r="B116" s="26">
        <v>88</v>
      </c>
      <c r="C116" s="55">
        <v>0.27300000000000002</v>
      </c>
    </row>
    <row r="117" spans="2:3" x14ac:dyDescent="0.2">
      <c r="B117" s="26">
        <v>89</v>
      </c>
      <c r="C117" s="55">
        <v>0.247</v>
      </c>
    </row>
    <row r="118" spans="2:3" x14ac:dyDescent="0.2">
      <c r="B118" s="26">
        <v>90</v>
      </c>
      <c r="C118" s="55">
        <v>0.222</v>
      </c>
    </row>
    <row r="119" spans="2:3" x14ac:dyDescent="0.2">
      <c r="B119" s="26">
        <v>91</v>
      </c>
      <c r="C119" s="55">
        <v>0.19800000000000001</v>
      </c>
    </row>
    <row r="120" spans="2:3" x14ac:dyDescent="0.2">
      <c r="B120" s="26">
        <v>92</v>
      </c>
      <c r="C120" s="55">
        <v>0.17399999999999999</v>
      </c>
    </row>
    <row r="121" spans="2:3" x14ac:dyDescent="0.2">
      <c r="B121" s="26">
        <v>93</v>
      </c>
      <c r="C121" s="55">
        <v>0.151</v>
      </c>
    </row>
    <row r="122" spans="2:3" x14ac:dyDescent="0.2">
      <c r="B122" s="26">
        <v>94</v>
      </c>
      <c r="C122" s="55">
        <v>0.128</v>
      </c>
    </row>
    <row r="123" spans="2:3" x14ac:dyDescent="0.2">
      <c r="B123" s="26">
        <v>95</v>
      </c>
      <c r="C123" s="55">
        <v>0.105</v>
      </c>
    </row>
    <row r="124" spans="2:3" x14ac:dyDescent="0.2">
      <c r="B124" s="26">
        <v>96</v>
      </c>
      <c r="C124" s="55">
        <v>8.3000000000000004E-2</v>
      </c>
    </row>
    <row r="125" spans="2:3" x14ac:dyDescent="0.2">
      <c r="B125" s="26">
        <v>97</v>
      </c>
      <c r="C125" s="55">
        <v>6.2E-2</v>
      </c>
    </row>
    <row r="126" spans="2:3" x14ac:dyDescent="0.2">
      <c r="B126" s="26">
        <v>98</v>
      </c>
      <c r="C126" s="55">
        <v>4.1000000000000002E-2</v>
      </c>
    </row>
  </sheetData>
  <pageMargins left="0.7" right="0.7" top="0.75" bottom="0.75" header="0.3" footer="0.3"/>
  <pageSetup paperSize="17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>
      <selection activeCell="BI1" sqref="BI1"/>
    </sheetView>
  </sheetViews>
  <sheetFormatPr defaultRowHeight="12.75" x14ac:dyDescent="0.2"/>
  <cols>
    <col min="1" max="78" width="2.7109375" style="26" customWidth="1"/>
    <col min="79" max="16384" width="9.140625" style="26"/>
  </cols>
  <sheetData/>
  <pageMargins left="0.25" right="0.25" top="0.75" bottom="0.75" header="0.3" footer="0.3"/>
  <pageSetup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3:P47"/>
  <sheetViews>
    <sheetView zoomScaleNormal="100" workbookViewId="0"/>
  </sheetViews>
  <sheetFormatPr defaultRowHeight="12.75" x14ac:dyDescent="0.2"/>
  <cols>
    <col min="3" max="3" width="9.5703125" bestFit="1" customWidth="1"/>
    <col min="5" max="5" width="11.28515625" customWidth="1"/>
    <col min="6" max="7" width="11.42578125" customWidth="1"/>
    <col min="8" max="8" width="10.85546875" style="26" customWidth="1"/>
    <col min="9" max="9" width="10.7109375" style="26" hidden="1" customWidth="1"/>
    <col min="10" max="10" width="14.140625" style="26" hidden="1" customWidth="1"/>
    <col min="11" max="11" width="12" style="26" customWidth="1"/>
    <col min="12" max="12" width="2.140625" customWidth="1"/>
    <col min="13" max="13" width="12.28515625" customWidth="1"/>
    <col min="16" max="16" width="9.7109375" customWidth="1"/>
  </cols>
  <sheetData>
    <row r="3" spans="1:11" ht="23.25" x14ac:dyDescent="0.35">
      <c r="A3" s="26"/>
      <c r="B3" s="60" t="s">
        <v>74</v>
      </c>
      <c r="C3" s="26"/>
      <c r="D3" s="26"/>
      <c r="E3" s="26"/>
      <c r="F3" s="26"/>
      <c r="G3" s="26"/>
    </row>
    <row r="5" spans="1:11" x14ac:dyDescent="0.2">
      <c r="A5" s="26"/>
      <c r="B5" s="26"/>
      <c r="C5" s="26"/>
      <c r="D5" s="26"/>
      <c r="E5" s="26"/>
      <c r="F5" s="62" t="s">
        <v>75</v>
      </c>
      <c r="G5" s="26"/>
    </row>
    <row r="6" spans="1:11" ht="13.5" thickBot="1" x14ac:dyDescent="0.25">
      <c r="A6" s="61" t="s">
        <v>76</v>
      </c>
      <c r="B6" s="26"/>
      <c r="C6" s="26"/>
      <c r="D6" s="26"/>
      <c r="E6" s="26"/>
      <c r="F6" s="26"/>
      <c r="G6" s="26"/>
    </row>
    <row r="7" spans="1:11" ht="13.5" thickBot="1" x14ac:dyDescent="0.25">
      <c r="A7" s="26"/>
      <c r="B7" s="26"/>
      <c r="C7" s="26"/>
      <c r="D7" s="26"/>
      <c r="E7" s="74" t="s">
        <v>77</v>
      </c>
      <c r="F7" s="74" t="s">
        <v>78</v>
      </c>
      <c r="G7" s="75" t="s">
        <v>79</v>
      </c>
      <c r="H7" s="75" t="s">
        <v>80</v>
      </c>
      <c r="I7" s="75" t="s">
        <v>81</v>
      </c>
      <c r="J7" s="75" t="s">
        <v>82</v>
      </c>
      <c r="K7" s="76" t="s">
        <v>83</v>
      </c>
    </row>
    <row r="8" spans="1:11" x14ac:dyDescent="0.2">
      <c r="A8" s="53" t="s">
        <v>84</v>
      </c>
      <c r="B8" s="26"/>
      <c r="C8" s="99">
        <v>4</v>
      </c>
      <c r="D8" s="26"/>
      <c r="E8" s="77">
        <f t="shared" ref="E8:E33" si="0">1.49/$C$11*(H8/I8)^0.66667*($C$9)^0.5*H8</f>
        <v>0</v>
      </c>
      <c r="F8" s="104">
        <v>0</v>
      </c>
      <c r="G8" s="63">
        <f>F8/12</f>
        <v>0</v>
      </c>
      <c r="H8" s="68">
        <f t="shared" ref="H8:H17" si="1">($C$8*G8)+($C$10*G8)</f>
        <v>0</v>
      </c>
      <c r="I8" s="68">
        <f t="shared" ref="I8:I17" si="2">$C$8+2*(((G8*$C$10)^2+G8^2)^0.5)</f>
        <v>4</v>
      </c>
      <c r="J8" s="68">
        <f t="shared" ref="J8:J17" si="3">H8/I8</f>
        <v>0</v>
      </c>
      <c r="K8" s="69"/>
    </row>
    <row r="9" spans="1:11" x14ac:dyDescent="0.2">
      <c r="A9" s="53" t="s">
        <v>85</v>
      </c>
      <c r="B9" s="26"/>
      <c r="C9" s="99">
        <v>0.02</v>
      </c>
      <c r="D9" s="26"/>
      <c r="E9" s="78">
        <f t="shared" si="0"/>
        <v>1.2122026567438946E-2</v>
      </c>
      <c r="F9" s="102">
        <v>0.1</v>
      </c>
      <c r="G9" s="56">
        <f t="shared" ref="G9:G33" si="4">F9/12</f>
        <v>8.3333333333333332E-3</v>
      </c>
      <c r="H9" s="56">
        <f t="shared" si="1"/>
        <v>5.8333333333333334E-2</v>
      </c>
      <c r="I9" s="56">
        <f t="shared" si="2"/>
        <v>4.0527046276694731</v>
      </c>
      <c r="J9" s="56">
        <f t="shared" si="3"/>
        <v>1.4393679947723748E-2</v>
      </c>
      <c r="K9" s="65">
        <f t="shared" ref="K9:K33" si="5">E9/H9</f>
        <v>0.20780616972752478</v>
      </c>
    </row>
    <row r="10" spans="1:11" x14ac:dyDescent="0.2">
      <c r="A10" s="53" t="s">
        <v>86</v>
      </c>
      <c r="B10" s="26"/>
      <c r="C10" s="99">
        <v>3</v>
      </c>
      <c r="D10" s="26"/>
      <c r="E10" s="78">
        <f t="shared" si="0"/>
        <v>3.8155036425850754E-2</v>
      </c>
      <c r="F10" s="102">
        <v>0.2</v>
      </c>
      <c r="G10" s="56">
        <f t="shared" si="4"/>
        <v>1.6666666666666666E-2</v>
      </c>
      <c r="H10" s="56">
        <f t="shared" si="1"/>
        <v>0.11666666666666667</v>
      </c>
      <c r="I10" s="56">
        <f t="shared" si="2"/>
        <v>4.1054092553389463</v>
      </c>
      <c r="J10" s="56">
        <f t="shared" si="3"/>
        <v>2.8417792090994487E-2</v>
      </c>
      <c r="K10" s="65">
        <f t="shared" si="5"/>
        <v>0.327043169364435</v>
      </c>
    </row>
    <row r="11" spans="1:11" x14ac:dyDescent="0.2">
      <c r="A11" s="53" t="s">
        <v>87</v>
      </c>
      <c r="B11" s="26"/>
      <c r="C11" s="99">
        <v>0.06</v>
      </c>
      <c r="D11" s="26"/>
      <c r="E11" s="78">
        <f t="shared" si="0"/>
        <v>7.4360892050005414E-2</v>
      </c>
      <c r="F11" s="102">
        <v>0.3</v>
      </c>
      <c r="G11" s="56">
        <f t="shared" si="4"/>
        <v>2.4999999999999998E-2</v>
      </c>
      <c r="H11" s="56">
        <f t="shared" si="1"/>
        <v>0.17499999999999999</v>
      </c>
      <c r="I11" s="56">
        <f t="shared" si="2"/>
        <v>4.1581138830084186</v>
      </c>
      <c r="J11" s="56">
        <f t="shared" si="3"/>
        <v>4.2086389388014192E-2</v>
      </c>
      <c r="K11" s="65">
        <f t="shared" si="5"/>
        <v>0.42491938314288813</v>
      </c>
    </row>
    <row r="12" spans="1:11" x14ac:dyDescent="0.2">
      <c r="A12" s="26"/>
      <c r="B12" s="26"/>
      <c r="C12" s="73"/>
      <c r="D12" s="26"/>
      <c r="E12" s="78">
        <f t="shared" si="0"/>
        <v>0.11910485217822391</v>
      </c>
      <c r="F12" s="102">
        <v>0.4</v>
      </c>
      <c r="G12" s="56">
        <f t="shared" si="4"/>
        <v>3.3333333333333333E-2</v>
      </c>
      <c r="H12" s="56">
        <f t="shared" si="1"/>
        <v>0.23333333333333334</v>
      </c>
      <c r="I12" s="56">
        <f t="shared" si="2"/>
        <v>4.2108185106778917</v>
      </c>
      <c r="J12" s="56">
        <f t="shared" si="3"/>
        <v>5.5412821222677072E-2</v>
      </c>
      <c r="K12" s="65">
        <f t="shared" si="5"/>
        <v>0.51044936647810246</v>
      </c>
    </row>
    <row r="13" spans="1:11" x14ac:dyDescent="0.2">
      <c r="A13" s="26"/>
      <c r="B13" s="26"/>
      <c r="C13" s="26"/>
      <c r="D13" s="26"/>
      <c r="E13" s="78">
        <f t="shared" si="0"/>
        <v>0.17133458905193819</v>
      </c>
      <c r="F13" s="102">
        <v>0.5</v>
      </c>
      <c r="G13" s="56">
        <f t="shared" si="4"/>
        <v>4.1666666666666664E-2</v>
      </c>
      <c r="H13" s="56">
        <f t="shared" si="1"/>
        <v>0.29166666666666663</v>
      </c>
      <c r="I13" s="56">
        <f t="shared" si="2"/>
        <v>4.2635231383473648</v>
      </c>
      <c r="J13" s="56">
        <f t="shared" si="3"/>
        <v>6.840977689163498E-2</v>
      </c>
      <c r="K13" s="65">
        <f t="shared" si="5"/>
        <v>0.5874328767495024</v>
      </c>
    </row>
    <row r="14" spans="1:11" x14ac:dyDescent="0.2">
      <c r="A14" s="61" t="s">
        <v>88</v>
      </c>
      <c r="B14" s="61"/>
      <c r="C14" s="66">
        <f>'BMP WQV WQF'!D47</f>
        <v>0.64878124999999986</v>
      </c>
      <c r="D14" s="61" t="s">
        <v>70</v>
      </c>
      <c r="E14" s="78">
        <f t="shared" si="0"/>
        <v>0.2302803514103875</v>
      </c>
      <c r="F14" s="102">
        <v>0.6</v>
      </c>
      <c r="G14" s="56">
        <f t="shared" si="4"/>
        <v>4.9999999999999996E-2</v>
      </c>
      <c r="H14" s="56">
        <f t="shared" si="1"/>
        <v>0.35</v>
      </c>
      <c r="I14" s="56">
        <f t="shared" si="2"/>
        <v>4.316227766016838</v>
      </c>
      <c r="J14" s="56">
        <f t="shared" si="3"/>
        <v>8.1089325905289722E-2</v>
      </c>
      <c r="K14" s="65">
        <f t="shared" si="5"/>
        <v>0.65794386117253578</v>
      </c>
    </row>
    <row r="15" spans="1:11" x14ac:dyDescent="0.2">
      <c r="A15" s="26"/>
      <c r="B15" s="26"/>
      <c r="C15" s="26"/>
      <c r="D15" s="26"/>
      <c r="E15" s="78">
        <f t="shared" si="0"/>
        <v>0.2953391983546757</v>
      </c>
      <c r="F15" s="102">
        <v>0.7</v>
      </c>
      <c r="G15" s="56">
        <f t="shared" si="4"/>
        <v>5.8333333333333327E-2</v>
      </c>
      <c r="H15" s="56">
        <f t="shared" si="1"/>
        <v>0.40833333333333333</v>
      </c>
      <c r="I15" s="56">
        <f t="shared" si="2"/>
        <v>4.3689323936863111</v>
      </c>
      <c r="J15" s="56">
        <f t="shared" si="3"/>
        <v>9.3462955371758402E-2</v>
      </c>
      <c r="K15" s="65">
        <f t="shared" si="5"/>
        <v>0.72327966944002209</v>
      </c>
    </row>
    <row r="16" spans="1:11" x14ac:dyDescent="0.2">
      <c r="A16" s="70" t="s">
        <v>89</v>
      </c>
      <c r="B16" s="26"/>
      <c r="C16" s="26"/>
      <c r="D16" s="26"/>
      <c r="E16" s="78">
        <f t="shared" si="0"/>
        <v>0.36601819105840167</v>
      </c>
      <c r="F16" s="102">
        <v>0.8</v>
      </c>
      <c r="G16" s="56">
        <f t="shared" si="4"/>
        <v>6.6666666666666666E-2</v>
      </c>
      <c r="H16" s="56">
        <f t="shared" si="1"/>
        <v>0.46666666666666667</v>
      </c>
      <c r="I16" s="56">
        <f t="shared" si="2"/>
        <v>4.4216370213557843</v>
      </c>
      <c r="J16" s="56">
        <f t="shared" si="3"/>
        <v>0.105541604707203</v>
      </c>
      <c r="K16" s="65">
        <f t="shared" si="5"/>
        <v>0.78432469512514646</v>
      </c>
    </row>
    <row r="17" spans="1:16" x14ac:dyDescent="0.2">
      <c r="A17" s="70" t="s">
        <v>90</v>
      </c>
      <c r="B17" s="26"/>
      <c r="C17" s="26"/>
      <c r="D17" s="26"/>
      <c r="E17" s="78">
        <f t="shared" si="0"/>
        <v>0.44190236368463109</v>
      </c>
      <c r="F17" s="102">
        <v>0.9</v>
      </c>
      <c r="G17" s="56">
        <f t="shared" si="4"/>
        <v>7.4999999999999997E-2</v>
      </c>
      <c r="H17" s="56">
        <f t="shared" si="1"/>
        <v>0.52499999999999991</v>
      </c>
      <c r="I17" s="56">
        <f t="shared" si="2"/>
        <v>4.4743416490252566</v>
      </c>
      <c r="J17" s="56">
        <f t="shared" si="3"/>
        <v>0.11733569789297876</v>
      </c>
      <c r="K17" s="65">
        <f t="shared" si="5"/>
        <v>0.84171878797072608</v>
      </c>
      <c r="L17" s="26"/>
      <c r="M17" s="26"/>
      <c r="N17" s="26"/>
      <c r="O17" s="26"/>
      <c r="P17" s="26"/>
    </row>
    <row r="18" spans="1:16" x14ac:dyDescent="0.2">
      <c r="A18" s="62"/>
      <c r="B18" s="62"/>
      <c r="C18" s="71"/>
      <c r="D18" s="26"/>
      <c r="E18" s="78">
        <f t="shared" si="0"/>
        <v>0.52263491151097496</v>
      </c>
      <c r="F18" s="101">
        <v>1</v>
      </c>
      <c r="G18" s="56">
        <f t="shared" si="4"/>
        <v>8.3333333333333329E-2</v>
      </c>
      <c r="H18" s="56">
        <f>($C$8*G18)+($C$10*G18)</f>
        <v>0.58333333333333326</v>
      </c>
      <c r="I18" s="56">
        <f>$C$8+2*(((G18*$C$10)^2+G18^2)^0.5)</f>
        <v>4.5270462766947297</v>
      </c>
      <c r="J18" s="56">
        <f>H18/I18</f>
        <v>0.12885517347952413</v>
      </c>
      <c r="K18" s="65">
        <f t="shared" si="5"/>
        <v>0.89594556259024294</v>
      </c>
      <c r="L18" s="26"/>
      <c r="M18" s="26"/>
      <c r="N18" s="26"/>
      <c r="O18" s="26"/>
      <c r="P18" s="26"/>
    </row>
    <row r="19" spans="1:16" x14ac:dyDescent="0.2">
      <c r="A19" s="26"/>
      <c r="B19" s="26"/>
      <c r="C19" s="71"/>
      <c r="D19" s="26"/>
      <c r="E19" s="78">
        <f t="shared" si="0"/>
        <v>0.6974340941421826</v>
      </c>
      <c r="F19" s="102">
        <v>1.2</v>
      </c>
      <c r="G19" s="56">
        <f t="shared" si="4"/>
        <v>9.9999999999999992E-2</v>
      </c>
      <c r="H19" s="56">
        <f t="shared" ref="H19:H33" si="6">($C$8*G19)+($C$10*G19)</f>
        <v>0.7</v>
      </c>
      <c r="I19" s="56">
        <f t="shared" ref="I19:I33" si="7">$C$8+2*(((G19*$C$10)^2+G19^2)^0.5)</f>
        <v>4.632455532033676</v>
      </c>
      <c r="J19" s="56">
        <f t="shared" ref="J19:J33" si="8">H19/I19</f>
        <v>0.15110776458823247</v>
      </c>
      <c r="K19" s="65">
        <f t="shared" si="5"/>
        <v>0.99633442020311802</v>
      </c>
      <c r="L19" s="26"/>
      <c r="M19" s="26"/>
      <c r="N19" s="26"/>
      <c r="O19" s="26"/>
      <c r="P19" s="26"/>
    </row>
    <row r="20" spans="1:16" x14ac:dyDescent="0.2">
      <c r="A20" s="53"/>
      <c r="B20" s="72"/>
      <c r="C20" s="57"/>
      <c r="D20" s="72"/>
      <c r="E20" s="78">
        <f t="shared" si="0"/>
        <v>0.88831516966686164</v>
      </c>
      <c r="F20" s="102">
        <v>1.4</v>
      </c>
      <c r="G20" s="56">
        <f t="shared" si="4"/>
        <v>0.11666666666666665</v>
      </c>
      <c r="H20" s="56">
        <f t="shared" si="6"/>
        <v>0.81666666666666665</v>
      </c>
      <c r="I20" s="56">
        <f t="shared" si="7"/>
        <v>4.7378647873726223</v>
      </c>
      <c r="J20" s="56">
        <f t="shared" si="8"/>
        <v>0.17237019275924678</v>
      </c>
      <c r="K20" s="65">
        <f t="shared" si="5"/>
        <v>1.0877328608165653</v>
      </c>
      <c r="L20" s="26"/>
      <c r="M20" s="26"/>
      <c r="N20" s="26"/>
      <c r="O20" s="26"/>
      <c r="P20" s="26"/>
    </row>
    <row r="21" spans="1:16" x14ac:dyDescent="0.2">
      <c r="A21" s="26"/>
      <c r="B21" s="24"/>
      <c r="C21" s="24"/>
      <c r="D21" s="24"/>
      <c r="E21" s="78">
        <f t="shared" si="0"/>
        <v>1.0935774958285602</v>
      </c>
      <c r="F21" s="102">
        <v>1.6</v>
      </c>
      <c r="G21" s="56">
        <f t="shared" si="4"/>
        <v>0.13333333333333333</v>
      </c>
      <c r="H21" s="56">
        <f t="shared" si="6"/>
        <v>0.93333333333333335</v>
      </c>
      <c r="I21" s="56">
        <f t="shared" si="7"/>
        <v>4.8432740427115677</v>
      </c>
      <c r="J21" s="56">
        <f t="shared" si="8"/>
        <v>0.19270710785772407</v>
      </c>
      <c r="K21" s="65">
        <f t="shared" si="5"/>
        <v>1.1716901741020287</v>
      </c>
      <c r="L21" s="26"/>
      <c r="M21" s="26"/>
      <c r="N21" s="26"/>
      <c r="O21" s="58"/>
      <c r="P21" s="54"/>
    </row>
    <row r="22" spans="1:16" x14ac:dyDescent="0.2">
      <c r="A22" s="53"/>
      <c r="B22" s="24"/>
      <c r="C22" s="57"/>
      <c r="D22" s="72"/>
      <c r="E22" s="78">
        <f t="shared" si="0"/>
        <v>1.3118076601936906</v>
      </c>
      <c r="F22" s="102">
        <v>1.8</v>
      </c>
      <c r="G22" s="56">
        <f t="shared" si="4"/>
        <v>0.15</v>
      </c>
      <c r="H22" s="56">
        <f t="shared" si="6"/>
        <v>1.0499999999999998</v>
      </c>
      <c r="I22" s="56">
        <f t="shared" si="7"/>
        <v>4.948683298050514</v>
      </c>
      <c r="J22" s="56">
        <f t="shared" si="8"/>
        <v>0.21217765146006357</v>
      </c>
      <c r="K22" s="65">
        <f t="shared" si="5"/>
        <v>1.2493406287558959</v>
      </c>
      <c r="L22" s="26"/>
      <c r="M22" s="26"/>
      <c r="N22" s="26"/>
      <c r="O22" s="26"/>
      <c r="P22" s="26"/>
    </row>
    <row r="23" spans="1:16" x14ac:dyDescent="0.2">
      <c r="A23" s="53"/>
      <c r="B23" s="24"/>
      <c r="C23" s="57"/>
      <c r="D23" s="72"/>
      <c r="E23" s="78">
        <f t="shared" si="0"/>
        <v>1.5418084296331105</v>
      </c>
      <c r="F23" s="101">
        <v>2</v>
      </c>
      <c r="G23" s="56">
        <f t="shared" si="4"/>
        <v>0.16666666666666666</v>
      </c>
      <c r="H23" s="56">
        <f t="shared" si="6"/>
        <v>1.1666666666666665</v>
      </c>
      <c r="I23" s="56">
        <f t="shared" si="7"/>
        <v>5.0540925533894594</v>
      </c>
      <c r="J23" s="56">
        <f t="shared" si="8"/>
        <v>0.23083603126425872</v>
      </c>
      <c r="K23" s="65">
        <f t="shared" si="5"/>
        <v>1.3215500825426663</v>
      </c>
      <c r="L23" s="26"/>
      <c r="M23" s="26"/>
      <c r="N23" s="26"/>
      <c r="O23" s="26"/>
      <c r="P23" s="26"/>
    </row>
    <row r="24" spans="1:16" x14ac:dyDescent="0.2">
      <c r="A24" s="53"/>
      <c r="B24" s="24"/>
      <c r="C24" s="57"/>
      <c r="D24" s="72"/>
      <c r="E24" s="78">
        <f t="shared" si="0"/>
        <v>1.7825509292389665</v>
      </c>
      <c r="F24" s="102">
        <v>2.2000000000000002</v>
      </c>
      <c r="G24" s="56">
        <f t="shared" si="4"/>
        <v>0.18333333333333335</v>
      </c>
      <c r="H24" s="56">
        <f t="shared" si="6"/>
        <v>1.2833333333333334</v>
      </c>
      <c r="I24" s="56">
        <f t="shared" si="7"/>
        <v>5.1595018087284057</v>
      </c>
      <c r="J24" s="56">
        <f t="shared" si="8"/>
        <v>0.24873202508860437</v>
      </c>
      <c r="K24" s="65">
        <f t="shared" si="5"/>
        <v>1.3890007240823115</v>
      </c>
      <c r="L24" s="26"/>
      <c r="M24" s="26"/>
      <c r="N24" s="26"/>
      <c r="O24" s="58"/>
      <c r="P24" s="59"/>
    </row>
    <row r="25" spans="1:16" x14ac:dyDescent="0.2">
      <c r="A25" s="26"/>
      <c r="B25" s="24"/>
      <c r="C25" s="24"/>
      <c r="D25" s="24"/>
      <c r="E25" s="78">
        <f t="shared" si="0"/>
        <v>2.0331408431225402</v>
      </c>
      <c r="F25" s="102">
        <v>2.4</v>
      </c>
      <c r="G25" s="56">
        <f t="shared" si="4"/>
        <v>0.19999999999999998</v>
      </c>
      <c r="H25" s="56">
        <f t="shared" si="6"/>
        <v>1.4</v>
      </c>
      <c r="I25" s="56">
        <f t="shared" si="7"/>
        <v>5.264911064067352</v>
      </c>
      <c r="J25" s="56">
        <f t="shared" si="8"/>
        <v>0.26591142432678522</v>
      </c>
      <c r="K25" s="65">
        <f t="shared" si="5"/>
        <v>1.4522434593732432</v>
      </c>
      <c r="L25" s="26"/>
      <c r="M25" s="26"/>
      <c r="N25" s="26"/>
      <c r="O25" s="26"/>
      <c r="P25" s="26"/>
    </row>
    <row r="26" spans="1:16" x14ac:dyDescent="0.2">
      <c r="A26" s="26"/>
      <c r="B26" s="24"/>
      <c r="C26" s="24"/>
      <c r="D26" s="24"/>
      <c r="E26" s="78">
        <f t="shared" si="0"/>
        <v>2.292793604935786</v>
      </c>
      <c r="F26" s="102">
        <v>2.6</v>
      </c>
      <c r="G26" s="56">
        <f t="shared" si="4"/>
        <v>0.21666666666666667</v>
      </c>
      <c r="H26" s="56">
        <f t="shared" si="6"/>
        <v>1.5166666666666666</v>
      </c>
      <c r="I26" s="56">
        <f t="shared" si="7"/>
        <v>5.3703203194062983</v>
      </c>
      <c r="J26" s="56">
        <f t="shared" si="8"/>
        <v>0.28241642517784449</v>
      </c>
      <c r="K26" s="65">
        <f t="shared" si="5"/>
        <v>1.5117320472104083</v>
      </c>
      <c r="L26" s="26"/>
      <c r="M26" s="26"/>
      <c r="N26" s="26"/>
      <c r="O26" s="26"/>
      <c r="P26" s="26"/>
    </row>
    <row r="27" spans="1:16" x14ac:dyDescent="0.2">
      <c r="A27" s="53"/>
      <c r="B27" s="24"/>
      <c r="C27" s="57"/>
      <c r="D27" s="72"/>
      <c r="E27" s="78">
        <f t="shared" si="0"/>
        <v>2.5608156322239495</v>
      </c>
      <c r="F27" s="102">
        <v>2.8</v>
      </c>
      <c r="G27" s="56">
        <f t="shared" si="4"/>
        <v>0.23333333333333331</v>
      </c>
      <c r="H27" s="56">
        <f t="shared" si="6"/>
        <v>1.6333333333333333</v>
      </c>
      <c r="I27" s="56">
        <f t="shared" si="7"/>
        <v>5.4757295747452437</v>
      </c>
      <c r="J27" s="56">
        <f t="shared" si="8"/>
        <v>0.29828597468846396</v>
      </c>
      <c r="K27" s="65">
        <f t="shared" si="5"/>
        <v>1.5678463054432343</v>
      </c>
      <c r="L27" s="26"/>
      <c r="M27" s="26"/>
      <c r="N27" s="26"/>
      <c r="O27" s="26"/>
      <c r="P27" s="26"/>
    </row>
    <row r="28" spans="1:16" x14ac:dyDescent="0.2">
      <c r="A28" s="26"/>
      <c r="B28" s="24"/>
      <c r="C28" s="24"/>
      <c r="D28" s="24"/>
      <c r="E28" s="78">
        <f t="shared" si="0"/>
        <v>2.8365897828846802</v>
      </c>
      <c r="F28" s="101">
        <v>3</v>
      </c>
      <c r="G28" s="56">
        <f t="shared" si="4"/>
        <v>0.25</v>
      </c>
      <c r="H28" s="56">
        <f t="shared" si="6"/>
        <v>1.75</v>
      </c>
      <c r="I28" s="56">
        <f t="shared" si="7"/>
        <v>5.58113883008419</v>
      </c>
      <c r="J28" s="56">
        <f t="shared" si="8"/>
        <v>0.31355607758167908</v>
      </c>
      <c r="K28" s="65">
        <f t="shared" si="5"/>
        <v>1.6209084473626745</v>
      </c>
      <c r="L28" s="26"/>
      <c r="M28" s="26"/>
      <c r="N28" s="26"/>
      <c r="O28" s="53"/>
      <c r="P28" s="53"/>
    </row>
    <row r="29" spans="1:16" x14ac:dyDescent="0.2">
      <c r="A29" s="53"/>
      <c r="B29" s="24"/>
      <c r="C29" s="57"/>
      <c r="D29" s="72"/>
      <c r="E29" s="78">
        <f t="shared" si="0"/>
        <v>3.1195638556033667</v>
      </c>
      <c r="F29" s="102">
        <v>3.2</v>
      </c>
      <c r="G29" s="56">
        <f t="shared" si="4"/>
        <v>0.26666666666666666</v>
      </c>
      <c r="H29" s="56">
        <f t="shared" si="6"/>
        <v>1.8666666666666667</v>
      </c>
      <c r="I29" s="56">
        <f t="shared" si="7"/>
        <v>5.6865480854231354</v>
      </c>
      <c r="J29" s="56">
        <f t="shared" si="8"/>
        <v>0.3282600689602308</v>
      </c>
      <c r="K29" s="65">
        <f t="shared" si="5"/>
        <v>1.6711949226446607</v>
      </c>
      <c r="L29" s="26"/>
      <c r="M29" s="26"/>
      <c r="N29" s="26"/>
      <c r="O29" s="26"/>
      <c r="P29" s="26"/>
    </row>
    <row r="30" spans="1:16" x14ac:dyDescent="0.2">
      <c r="A30" s="26"/>
      <c r="B30" s="26"/>
      <c r="C30" s="26"/>
      <c r="D30" s="26"/>
      <c r="E30" s="78">
        <f t="shared" si="0"/>
        <v>3.409241343429056</v>
      </c>
      <c r="F30" s="102">
        <v>3.4</v>
      </c>
      <c r="G30" s="56">
        <f t="shared" si="4"/>
        <v>0.28333333333333333</v>
      </c>
      <c r="H30" s="56">
        <f t="shared" si="6"/>
        <v>1.9833333333333334</v>
      </c>
      <c r="I30" s="56">
        <f t="shared" si="7"/>
        <v>5.7919573407620817</v>
      </c>
      <c r="J30" s="56">
        <f t="shared" si="8"/>
        <v>0.34242885723194477</v>
      </c>
      <c r="K30" s="65">
        <f t="shared" si="5"/>
        <v>1.7189452151743139</v>
      </c>
      <c r="L30" s="26"/>
      <c r="M30" s="26"/>
      <c r="N30" s="26"/>
      <c r="O30" s="26"/>
      <c r="P30" s="26"/>
    </row>
    <row r="31" spans="1:16" x14ac:dyDescent="0.2">
      <c r="A31" s="26"/>
      <c r="B31" s="26"/>
      <c r="C31" s="26"/>
      <c r="D31" s="26"/>
      <c r="E31" s="78">
        <f t="shared" si="0"/>
        <v>3.7051738926609601</v>
      </c>
      <c r="F31" s="102">
        <v>3.6</v>
      </c>
      <c r="G31" s="56">
        <f t="shared" si="4"/>
        <v>0.3</v>
      </c>
      <c r="H31" s="56">
        <f t="shared" si="6"/>
        <v>2.0999999999999996</v>
      </c>
      <c r="I31" s="56">
        <f t="shared" si="7"/>
        <v>5.8973665961010271</v>
      </c>
      <c r="J31" s="56">
        <f t="shared" si="8"/>
        <v>0.35609114098289046</v>
      </c>
      <c r="K31" s="65">
        <f t="shared" si="5"/>
        <v>1.7643685203147432</v>
      </c>
      <c r="L31" s="26"/>
      <c r="M31" s="26"/>
      <c r="N31" s="26"/>
      <c r="O31" s="26"/>
      <c r="P31" s="26"/>
    </row>
    <row r="32" spans="1:16" x14ac:dyDescent="0.2">
      <c r="A32" s="26"/>
      <c r="B32" s="26"/>
      <c r="C32" s="26"/>
      <c r="D32" s="26"/>
      <c r="E32" s="78">
        <f t="shared" si="0"/>
        <v>4.0069550772057747</v>
      </c>
      <c r="F32" s="102">
        <v>3.8</v>
      </c>
      <c r="G32" s="56">
        <f t="shared" si="4"/>
        <v>0.31666666666666665</v>
      </c>
      <c r="H32" s="56">
        <f t="shared" si="6"/>
        <v>2.2166666666666668</v>
      </c>
      <c r="I32" s="56">
        <f t="shared" si="7"/>
        <v>6.0027758514399734</v>
      </c>
      <c r="J32" s="56">
        <f t="shared" si="8"/>
        <v>0.36927360300067219</v>
      </c>
      <c r="K32" s="65">
        <f t="shared" si="5"/>
        <v>1.8076489070101238</v>
      </c>
      <c r="L32" s="26"/>
      <c r="M32" s="26"/>
      <c r="N32" s="26"/>
      <c r="O32" s="26"/>
      <c r="P32" s="26"/>
    </row>
    <row r="33" spans="5:11" ht="13.5" thickBot="1" x14ac:dyDescent="0.25">
      <c r="E33" s="79">
        <f t="shared" si="0"/>
        <v>4.3142152044768318</v>
      </c>
      <c r="F33" s="103">
        <v>4</v>
      </c>
      <c r="G33" s="64">
        <f t="shared" si="4"/>
        <v>0.33333333333333331</v>
      </c>
      <c r="H33" s="64">
        <f t="shared" si="6"/>
        <v>2.333333333333333</v>
      </c>
      <c r="I33" s="64">
        <f t="shared" si="7"/>
        <v>6.1081851067789197</v>
      </c>
      <c r="J33" s="64">
        <f t="shared" si="8"/>
        <v>0.38200108420810275</v>
      </c>
      <c r="K33" s="67">
        <f t="shared" si="5"/>
        <v>1.8489493733472138</v>
      </c>
    </row>
    <row r="34" spans="5:11" x14ac:dyDescent="0.2">
      <c r="E34" s="87">
        <f t="shared" ref="E34" si="9">1.49/$C$11*(H34/I34)^0.66667*($C$9)^0.5*H34</f>
        <v>5.9218323530563408</v>
      </c>
      <c r="F34" s="88">
        <v>5</v>
      </c>
      <c r="G34" s="89">
        <f t="shared" ref="G34" si="10">F34/12</f>
        <v>0.41666666666666669</v>
      </c>
      <c r="H34" s="89">
        <f t="shared" ref="H34" si="11">($C$8*G34)+($C$10*G34)</f>
        <v>2.916666666666667</v>
      </c>
      <c r="I34" s="89">
        <f t="shared" ref="I34" si="12">$C$8+2*(((G34*$C$10)^2+G34^2)^0.5)</f>
        <v>6.6352313834736494</v>
      </c>
      <c r="J34" s="89">
        <f t="shared" ref="J34" si="13">H34/I34</f>
        <v>0.43957271391186142</v>
      </c>
      <c r="K34" s="90">
        <f t="shared" ref="K34" si="14">E34/H34</f>
        <v>2.030342521047888</v>
      </c>
    </row>
    <row r="35" spans="5:11" x14ac:dyDescent="0.2">
      <c r="E35" s="78">
        <f t="shared" ref="E35:E37" si="15">1.49/$C$11*(H35/I35)^0.66667*($C$9)^0.5*H35</f>
        <v>7.6259675154257289</v>
      </c>
      <c r="F35" s="86">
        <v>6</v>
      </c>
      <c r="G35" s="56">
        <f t="shared" ref="G35:G37" si="16">F35/12</f>
        <v>0.5</v>
      </c>
      <c r="H35" s="56">
        <f t="shared" ref="H35:H37" si="17">($C$8*G35)+($C$10*G35)</f>
        <v>3.5</v>
      </c>
      <c r="I35" s="56">
        <f t="shared" ref="I35:I37" si="18">$C$8+2*(((G35*$C$10)^2+G35^2)^0.5)</f>
        <v>7.16227766016838</v>
      </c>
      <c r="J35" s="56">
        <f t="shared" ref="J35:J37" si="19">H35/I35</f>
        <v>0.4886713649017787</v>
      </c>
      <c r="K35" s="65">
        <f t="shared" ref="K35:K37" si="20">E35/H35</f>
        <v>2.1788478615502083</v>
      </c>
    </row>
    <row r="36" spans="5:11" x14ac:dyDescent="0.2">
      <c r="E36" s="78">
        <f t="shared" si="15"/>
        <v>9.404052638272935</v>
      </c>
      <c r="F36" s="86">
        <v>7</v>
      </c>
      <c r="G36" s="56">
        <f t="shared" si="16"/>
        <v>0.58333333333333337</v>
      </c>
      <c r="H36" s="56">
        <f t="shared" si="17"/>
        <v>4.0833333333333339</v>
      </c>
      <c r="I36" s="56">
        <f t="shared" si="18"/>
        <v>7.6893239368631097</v>
      </c>
      <c r="J36" s="56">
        <f t="shared" si="19"/>
        <v>0.53103931722235986</v>
      </c>
      <c r="K36" s="65">
        <f t="shared" si="20"/>
        <v>2.3030332991688818</v>
      </c>
    </row>
    <row r="37" spans="5:11" x14ac:dyDescent="0.2">
      <c r="E37" s="78">
        <f t="shared" si="15"/>
        <v>11.240194652807686</v>
      </c>
      <c r="F37" s="86">
        <v>8</v>
      </c>
      <c r="G37" s="56">
        <f t="shared" si="16"/>
        <v>0.66666666666666663</v>
      </c>
      <c r="H37" s="56">
        <f t="shared" si="17"/>
        <v>4.6666666666666661</v>
      </c>
      <c r="I37" s="56">
        <f t="shared" si="18"/>
        <v>8.2163702135578394</v>
      </c>
      <c r="J37" s="56">
        <f t="shared" si="19"/>
        <v>0.56797181058932755</v>
      </c>
      <c r="K37" s="65">
        <f t="shared" si="20"/>
        <v>2.4086131398873616</v>
      </c>
    </row>
    <row r="38" spans="5:11" x14ac:dyDescent="0.2">
      <c r="E38" s="78">
        <f t="shared" ref="E38:E42" si="21">1.49/$C$11*(H38/I38)^0.66667*($C$9)^0.5*H38</f>
        <v>13.122825047238777</v>
      </c>
      <c r="F38" s="86">
        <v>9</v>
      </c>
      <c r="G38" s="56">
        <f t="shared" ref="G38:G42" si="22">F38/12</f>
        <v>0.75</v>
      </c>
      <c r="H38" s="56">
        <f t="shared" ref="H38:H42" si="23">($C$8*G38)+($C$10*G38)</f>
        <v>5.25</v>
      </c>
      <c r="I38" s="56">
        <f t="shared" ref="I38:I42" si="24">$C$8+2*(((G38*$C$10)^2+G38^2)^0.5)</f>
        <v>8.7434164902525691</v>
      </c>
      <c r="J38" s="56">
        <f t="shared" ref="J38:J42" si="25">H38/I38</f>
        <v>0.60045178058861337</v>
      </c>
      <c r="K38" s="65">
        <f t="shared" ref="K38:K42" si="26">E38/H38</f>
        <v>2.4995857232835768</v>
      </c>
    </row>
    <row r="39" spans="5:11" x14ac:dyDescent="0.2">
      <c r="E39" s="78">
        <f t="shared" si="21"/>
        <v>15.043298015889038</v>
      </c>
      <c r="F39" s="86">
        <v>10</v>
      </c>
      <c r="G39" s="56">
        <f t="shared" si="22"/>
        <v>0.83333333333333337</v>
      </c>
      <c r="H39" s="56">
        <f t="shared" si="23"/>
        <v>5.8333333333333339</v>
      </c>
      <c r="I39" s="56">
        <f t="shared" si="24"/>
        <v>9.2704627669472988</v>
      </c>
      <c r="J39" s="56">
        <f t="shared" si="25"/>
        <v>0.6292386345729547</v>
      </c>
      <c r="K39" s="65">
        <f t="shared" si="26"/>
        <v>2.5788510884381206</v>
      </c>
    </row>
    <row r="40" spans="5:11" x14ac:dyDescent="0.2">
      <c r="E40" s="78">
        <f t="shared" si="21"/>
        <v>16.995009813513647</v>
      </c>
      <c r="F40" s="86">
        <v>11</v>
      </c>
      <c r="G40" s="56">
        <f t="shared" si="22"/>
        <v>0.91666666666666663</v>
      </c>
      <c r="H40" s="56">
        <f t="shared" si="23"/>
        <v>6.4166666666666661</v>
      </c>
      <c r="I40" s="56">
        <f t="shared" si="24"/>
        <v>9.7975090436420302</v>
      </c>
      <c r="J40" s="56">
        <f t="shared" si="25"/>
        <v>0.65492837394528158</v>
      </c>
      <c r="K40" s="65">
        <f t="shared" si="26"/>
        <v>2.6485729579501789</v>
      </c>
    </row>
    <row r="41" spans="5:11" x14ac:dyDescent="0.2">
      <c r="E41" s="78">
        <f t="shared" si="21"/>
        <v>18.972822756001761</v>
      </c>
      <c r="F41" s="86">
        <v>12</v>
      </c>
      <c r="G41" s="56">
        <f t="shared" si="22"/>
        <v>1</v>
      </c>
      <c r="H41" s="56">
        <f t="shared" si="23"/>
        <v>7</v>
      </c>
      <c r="I41" s="56">
        <f t="shared" si="24"/>
        <v>10.32455532033676</v>
      </c>
      <c r="J41" s="56">
        <f t="shared" si="25"/>
        <v>0.67799530176488787</v>
      </c>
      <c r="K41" s="65">
        <f t="shared" si="26"/>
        <v>2.7104032508573943</v>
      </c>
    </row>
    <row r="42" spans="5:11" x14ac:dyDescent="0.2">
      <c r="E42" s="78">
        <f t="shared" si="21"/>
        <v>20.972675969773839</v>
      </c>
      <c r="F42" s="86">
        <v>13</v>
      </c>
      <c r="G42" s="56">
        <f t="shared" si="22"/>
        <v>1.0833333333333333</v>
      </c>
      <c r="H42" s="56">
        <f t="shared" si="23"/>
        <v>7.583333333333333</v>
      </c>
      <c r="I42" s="56">
        <f t="shared" si="24"/>
        <v>10.85160159703149</v>
      </c>
      <c r="J42" s="56">
        <f t="shared" si="25"/>
        <v>0.6988215762922767</v>
      </c>
      <c r="K42" s="65">
        <f t="shared" si="26"/>
        <v>2.7656276004097369</v>
      </c>
    </row>
    <row r="43" spans="5:11" x14ac:dyDescent="0.2">
      <c r="E43" s="78">
        <f t="shared" ref="E43:E46" si="27">1.49/$C$11*(H43/I43)^0.66667*($C$9)^0.5*H43</f>
        <v>22.991315081519474</v>
      </c>
      <c r="F43" s="86">
        <v>14</v>
      </c>
      <c r="G43" s="56">
        <f t="shared" ref="G43:G46" si="28">F43/12</f>
        <v>1.1666666666666667</v>
      </c>
      <c r="H43" s="56">
        <f t="shared" ref="H43:H46" si="29">($C$8*G43)+($C$10*G43)</f>
        <v>8.1666666666666679</v>
      </c>
      <c r="I43" s="56">
        <f t="shared" ref="I43:I46" si="30">$C$8+2*(((G43*$C$10)^2+G43^2)^0.5)</f>
        <v>11.378647873726219</v>
      </c>
      <c r="J43" s="56">
        <f t="shared" ref="J43:J46" si="31">H43/I43</f>
        <v>0.71771855121062733</v>
      </c>
      <c r="K43" s="65">
        <f t="shared" ref="K43:K46" si="32">E43/H43</f>
        <v>2.8152630712064659</v>
      </c>
    </row>
    <row r="44" spans="5:11" x14ac:dyDescent="0.2">
      <c r="E44" s="78">
        <f t="shared" si="27"/>
        <v>25.026100099876714</v>
      </c>
      <c r="F44" s="86">
        <v>15</v>
      </c>
      <c r="G44" s="56">
        <f t="shared" si="28"/>
        <v>1.25</v>
      </c>
      <c r="H44" s="56">
        <f t="shared" si="29"/>
        <v>8.75</v>
      </c>
      <c r="I44" s="56">
        <f t="shared" si="30"/>
        <v>11.905694150420949</v>
      </c>
      <c r="J44" s="56">
        <f t="shared" si="31"/>
        <v>0.73494244765985584</v>
      </c>
      <c r="K44" s="65">
        <f t="shared" si="32"/>
        <v>2.860125725700196</v>
      </c>
    </row>
    <row r="45" spans="5:11" x14ac:dyDescent="0.2">
      <c r="E45" s="78">
        <f t="shared" si="27"/>
        <v>27.074866100360097</v>
      </c>
      <c r="F45" s="86">
        <v>16</v>
      </c>
      <c r="G45" s="56">
        <f t="shared" si="28"/>
        <v>1.3333333333333333</v>
      </c>
      <c r="H45" s="56">
        <f t="shared" si="29"/>
        <v>9.3333333333333321</v>
      </c>
      <c r="I45" s="56">
        <f t="shared" si="30"/>
        <v>12.432740427115679</v>
      </c>
      <c r="J45" s="56">
        <f t="shared" si="31"/>
        <v>0.75070604007604214</v>
      </c>
      <c r="K45" s="65">
        <f t="shared" si="32"/>
        <v>2.9008785107528681</v>
      </c>
    </row>
    <row r="46" spans="5:11" x14ac:dyDescent="0.2">
      <c r="E46" s="78">
        <f t="shared" si="27"/>
        <v>29.135820404591119</v>
      </c>
      <c r="F46" s="86">
        <v>17</v>
      </c>
      <c r="G46" s="56">
        <f t="shared" si="28"/>
        <v>1.4166666666666667</v>
      </c>
      <c r="H46" s="56">
        <f t="shared" si="29"/>
        <v>9.9166666666666679</v>
      </c>
      <c r="I46" s="56">
        <f t="shared" si="30"/>
        <v>12.959786703810408</v>
      </c>
      <c r="J46" s="56">
        <f t="shared" si="31"/>
        <v>0.76518749060514946</v>
      </c>
      <c r="K46" s="65">
        <f t="shared" si="32"/>
        <v>2.9380659231520454</v>
      </c>
    </row>
    <row r="47" spans="5:11" ht="13.5" thickBot="1" x14ac:dyDescent="0.25">
      <c r="E47" s="79">
        <f t="shared" ref="E47" si="33">1.49/$C$11*(H47/I47)^0.66667*($C$9)^0.5*H47</f>
        <v>31.207465498826988</v>
      </c>
      <c r="F47" s="91">
        <v>18</v>
      </c>
      <c r="G47" s="64">
        <f t="shared" ref="G47" si="34">F47/12</f>
        <v>1.5</v>
      </c>
      <c r="H47" s="64">
        <f t="shared" ref="H47" si="35">($C$8*G47)+($C$10*G47)</f>
        <v>10.5</v>
      </c>
      <c r="I47" s="64">
        <f t="shared" ref="I47" si="36">$C$8+2*(((G47*$C$10)^2+G47^2)^0.5)</f>
        <v>13.486832980505138</v>
      </c>
      <c r="J47" s="64">
        <f t="shared" ref="J47" si="37">H47/I47</f>
        <v>0.77853711209870202</v>
      </c>
      <c r="K47" s="67">
        <f t="shared" ref="K47" si="38">E47/H47</f>
        <v>2.9721395713168559</v>
      </c>
    </row>
  </sheetData>
  <pageMargins left="0.7" right="0.7" top="0.75" bottom="0.75" header="0.3" footer="0.3"/>
  <pageSetup scale="5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55A76C15BED0A4DB663C194533CC4D9" ma:contentTypeVersion="7" ma:contentTypeDescription="Create a new document." ma:contentTypeScope="" ma:versionID="f61797183c2284ef8981fa3a883317d4">
  <xsd:schema xmlns:xsd="http://www.w3.org/2001/XMLSchema" xmlns:xs="http://www.w3.org/2001/XMLSchema" xmlns:p="http://schemas.microsoft.com/office/2006/metadata/properties" xmlns:ns2="88c293ec-a01c-4ed9-815f-6105935eabc8" xmlns:ns3="f19d3203-38d3-4bef-ad26-bd2b41d65085" targetNamespace="http://schemas.microsoft.com/office/2006/metadata/properties" ma:root="true" ma:fieldsID="8f055d9075048e3257a813b2c81b5a71" ns2:_="" ns3:_="">
    <xsd:import namespace="88c293ec-a01c-4ed9-815f-6105935eabc8"/>
    <xsd:import namespace="f19d3203-38d3-4bef-ad26-bd2b41d6508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8c293ec-a01c-4ed9-815f-6105935eabc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9d3203-38d3-4bef-ad26-bd2b41d65085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C916194-1687-4ACE-A84C-D7108999ADB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8c293ec-a01c-4ed9-815f-6105935eabc8"/>
    <ds:schemaRef ds:uri="f19d3203-38d3-4bef-ad26-bd2b41d6508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628D26D-240C-48FF-AF04-F48372BCC99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3ABA36B-7984-45AB-A56F-FAC5FA959D08}">
  <ds:schemaRefs>
    <ds:schemaRef ds:uri="http://schemas.microsoft.com/office/2006/documentManagement/types"/>
    <ds:schemaRef ds:uri="http://purl.org/dc/dcmitype/"/>
    <ds:schemaRef ds:uri="88c293ec-a01c-4ed9-815f-6105935eabc8"/>
    <ds:schemaRef ds:uri="http://purl.org/dc/terms/"/>
    <ds:schemaRef ds:uri="http://schemas.microsoft.com/office/2006/metadata/properties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f19d3203-38d3-4bef-ad26-bd2b41d65085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4</vt:i4>
      </vt:variant>
    </vt:vector>
  </HeadingPairs>
  <TitlesOfParts>
    <vt:vector size="10" baseType="lpstr">
      <vt:lpstr>WQV  </vt:lpstr>
      <vt:lpstr>BMP WQV WQF</vt:lpstr>
      <vt:lpstr>Figure 2-1</vt:lpstr>
      <vt:lpstr>Table 4-1</vt:lpstr>
      <vt:lpstr>Exhibit 4-111</vt:lpstr>
      <vt:lpstr>Trap. Channel</vt:lpstr>
      <vt:lpstr>data</vt:lpstr>
      <vt:lpstr>iadata</vt:lpstr>
      <vt:lpstr>'BMP WQV WQF'!Print_Area</vt:lpstr>
      <vt:lpstr>'WQV  '!Print_Area</vt:lpstr>
    </vt:vector>
  </TitlesOfParts>
  <Manager/>
  <Company>BL Companies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Russ Cyr</dc:creator>
  <cp:keywords/>
  <dc:description/>
  <cp:lastModifiedBy>Liz Willcox</cp:lastModifiedBy>
  <cp:revision/>
  <dcterms:created xsi:type="dcterms:W3CDTF">2006-04-24T12:38:56Z</dcterms:created>
  <dcterms:modified xsi:type="dcterms:W3CDTF">2020-06-23T19:04:25Z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0x010100E55A76C15BED0A4DB663C194533CC4D9</vt:lpwstr>
  </property>
</Properties>
</file>