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40" windowWidth="17016" windowHeight="6000" activeTab="0"/>
  </bookViews>
  <sheets>
    <sheet name="RehabF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<sst xmlns="http://schemas.openxmlformats.org/spreadsheetml/2006/main" count="25" uniqueCount="24">
  <si>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Hospital</t>
  </si>
  <si>
    <t>Bridgeport Hospital</t>
  </si>
  <si>
    <t>Danbury Hospital</t>
  </si>
  <si>
    <t>Lawrence &amp; Memorial Hospital</t>
  </si>
  <si>
    <t>Norwalk Hospital</t>
  </si>
  <si>
    <t>St. Vincent's Medical Center</t>
  </si>
  <si>
    <t>Stamford Hospital</t>
  </si>
  <si>
    <t>Medicaid Rehab Days</t>
  </si>
  <si>
    <t>Adjust Full Cost to % factor above</t>
  </si>
  <si>
    <t>Min</t>
  </si>
  <si>
    <t>Max</t>
  </si>
  <si>
    <t>Wtd Avg</t>
  </si>
  <si>
    <t>[1]</t>
  </si>
  <si>
    <t>[2]</t>
  </si>
  <si>
    <t>Medicaid Rehab Claims</t>
  </si>
  <si>
    <t>Estimated Spend</t>
  </si>
  <si>
    <t>Rehab Per Diem at Full Cost</t>
  </si>
  <si>
    <r>
      <t xml:space="preserve">[1] </t>
    </r>
    <r>
      <rPr>
        <sz val="10"/>
        <rFont val="Arial"/>
        <family val="2"/>
      </rPr>
      <t xml:space="preserve"> CY 2012 Medicaid days and discharges assigned to Rehab per APR-DRG grouper (DRG 860)</t>
    </r>
  </si>
  <si>
    <t>Rehabilitation Per Diem Rate Effective 01/01/15</t>
  </si>
  <si>
    <t>For Claims Assigned to DRG 860 by APR-DRG Grouper</t>
  </si>
  <si>
    <t>For All Hospitals</t>
  </si>
  <si>
    <t>Yale New-Haven Hospital</t>
  </si>
  <si>
    <t xml:space="preserve">divided by days from Worksheet S-3, Part I, Column 6, Line 17 </t>
  </si>
  <si>
    <r>
      <rPr>
        <b/>
        <sz val="10"/>
        <rFont val="Arial"/>
        <family val="2"/>
      </rPr>
      <t>[2]</t>
    </r>
    <r>
      <rPr>
        <sz val="10"/>
        <rFont val="Arial"/>
        <family val="0"/>
      </rPr>
      <t xml:space="preserve">  FY 2012 Medicare cost report: cost from Worksheet D-1, Column 1, Line 49 (Subprovider - IRF)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</si>
</sst>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%"/>
    <numFmt numFmtId="169" formatCode="&quot;$&quot;#,##0.000"/>
    <numFmt numFmtId="170" formatCode="000000000"/>
    <numFmt numFmtId="171" formatCode="_(&quot;$&quot;* #,##0.0000_);_(&quot;$&quot;* \(#,##0.0000\);_(&quot;$&quot;* &quot;-&quot;????_);_(@_)"/>
    <numFmt numFmtId="172" formatCode="_(&quot;$&quot;* #,##0.000_);_(&quot;$&quot;* \(#,##0.000\);_(&quot;$&quot;* &quot;-&quot;???_);_(@_)"/>
    <numFmt numFmtId="173" formatCode="&quot;$&quot;#,##0"/>
    <numFmt numFmtId="174" formatCode="_(* #,##0_);_(* \(#,##0\);_(* &quot;-&quot;??_);_(@_)"/>
    <numFmt numFmtId="175" formatCode="[$-409]dddd\,\ mmmm\ dd\,\ yyyy"/>
    <numFmt numFmtId="176" formatCode="mm/dd/yy;@"/>
    <numFmt numFmtId="177" formatCode="[$-409]h:mm:ss\ AM/PM"/>
    <numFmt numFmtId="178" formatCode="_(* #,##0.0_);_(* \(#,##0.0\);_(* &quot;-&quot;??_);_(@_)"/>
    <numFmt numFmtId="179" formatCode="0.0%"/>
    <numFmt numFmtId="180" formatCode="_(&quot;$&quot;* #,##0_);_(&quot;$&quot;* \(#,##0\);_(&quot;$&quot;* &quot;-&quot;??_);_(@_)"/>
    <numFmt numFmtId="181" formatCode="_(* #,##0.0_);_(* \(#,##0.0\);_(* &quot;-&quot;?_);_(@_)"/>
    <numFmt numFmtId="182" formatCode="&quot;$&quot;#,##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174" fontId="0" fillId="0" borderId="10" xfId="44" applyNumberFormat="1" applyFont="1" applyBorder="1" applyAlignment="1">
      <alignment/>
    </xf>
    <xf numFmtId="174" fontId="0" fillId="0" borderId="0" xfId="44" applyNumberFormat="1" applyFont="1" applyAlignment="1">
      <alignment/>
    </xf>
    <xf numFmtId="9" fontId="20" fillId="0" borderId="0" xfId="62" applyFont="1" applyAlignment="1">
      <alignment horizontal="center"/>
    </xf>
    <xf numFmtId="0" fontId="0" fillId="0" borderId="0" xfId="0" applyAlignment="1">
      <alignment horizontal="right"/>
    </xf>
    <xf numFmtId="167" fontId="0" fillId="0" borderId="10" xfId="44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7" fontId="0" fillId="0" borderId="0" xfId="44" applyNumberFormat="1" applyFont="1" applyFill="1" applyBorder="1" applyAlignment="1">
      <alignment/>
    </xf>
    <xf numFmtId="173" fontId="0" fillId="0" borderId="10" xfId="44" applyNumberFormat="1" applyFont="1" applyFill="1" applyBorder="1" applyAlignment="1">
      <alignment/>
    </xf>
    <xf numFmtId="173" fontId="0" fillId="0" borderId="0" xfId="44" applyNumberFormat="1" applyFont="1" applyFill="1" applyBorder="1" applyAlignment="1">
      <alignment/>
    </xf>
    <xf numFmtId="167" fontId="20" fillId="0" borderId="0" xfId="44" applyNumberFormat="1" applyFont="1" applyFill="1" applyBorder="1" applyAlignment="1">
      <alignment/>
    </xf>
    <xf numFmtId="167" fontId="20" fillId="0" borderId="0" xfId="0" applyNumberFormat="1" applyFont="1" applyAlignment="1">
      <alignment/>
    </xf>
    <xf numFmtId="167" fontId="0" fillId="0" borderId="10" xfId="44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6.7109375" style="0" customWidth="1"/>
    <col min="2" max="3" width="9.28125" style="0" customWidth="1"/>
    <col min="4" max="6" width="11.7109375" style="0" customWidth="1"/>
    <col min="7" max="8" width="11.28125" style="0" bestFit="1" customWidth="1"/>
  </cols>
  <sheetData>
    <row r="1" spans="1:5" ht="12.75">
      <c r="A1" s="1" t="s">
        <v>18</v>
      </c>
      <c r="E1" s="20">
        <f>F5</f>
        <v>1370</v>
      </c>
    </row>
    <row r="2" spans="1:7" ht="12.75">
      <c r="A2" s="1" t="s">
        <v>19</v>
      </c>
      <c r="B2" s="1"/>
      <c r="C2" s="1"/>
      <c r="E2" s="14" t="s">
        <v>20</v>
      </c>
      <c r="F2" s="6"/>
      <c r="G2" s="6"/>
    </row>
    <row r="3" spans="1:7" ht="12.75">
      <c r="A3" s="1"/>
      <c r="B3" s="1"/>
      <c r="C3" s="1"/>
      <c r="E3" s="6"/>
      <c r="F3" s="6"/>
      <c r="G3" s="6"/>
    </row>
    <row r="4" spans="1:7" ht="12.75">
      <c r="A4" s="1"/>
      <c r="B4" s="1"/>
      <c r="C4" s="1"/>
      <c r="E4" s="6"/>
      <c r="F4" s="6"/>
      <c r="G4" s="6"/>
    </row>
    <row r="5" spans="1:6" ht="12.75">
      <c r="A5" s="3"/>
      <c r="B5" s="6" t="s">
        <v>12</v>
      </c>
      <c r="C5" s="6" t="s">
        <v>12</v>
      </c>
      <c r="D5" s="6" t="s">
        <v>13</v>
      </c>
      <c r="E5" s="9">
        <v>0.8</v>
      </c>
      <c r="F5" s="19">
        <v>1370</v>
      </c>
    </row>
    <row r="6" spans="1:6" ht="39">
      <c r="A6" s="15" t="s">
        <v>0</v>
      </c>
      <c r="B6" s="5" t="s">
        <v>7</v>
      </c>
      <c r="C6" s="5" t="s">
        <v>14</v>
      </c>
      <c r="D6" s="5" t="s">
        <v>16</v>
      </c>
      <c r="E6" s="5" t="s">
        <v>8</v>
      </c>
      <c r="F6" s="5" t="s">
        <v>15</v>
      </c>
    </row>
    <row r="7" spans="1:6" ht="15" customHeight="1">
      <c r="A7" s="4" t="s">
        <v>1</v>
      </c>
      <c r="B7" s="7">
        <f>122+559</f>
        <v>681</v>
      </c>
      <c r="C7" s="7">
        <f>9+41</f>
        <v>50</v>
      </c>
      <c r="D7" s="11">
        <v>1479.18</v>
      </c>
      <c r="E7" s="11">
        <f aca="true" t="shared" si="0" ref="E7:E12">D7*$E$5</f>
        <v>1183.344</v>
      </c>
      <c r="F7" s="17">
        <f aca="true" t="shared" si="1" ref="F7:F13">$F$5*B7</f>
        <v>932970</v>
      </c>
    </row>
    <row r="8" spans="1:6" ht="15" customHeight="1">
      <c r="A8" s="4" t="s">
        <v>2</v>
      </c>
      <c r="B8" s="7">
        <f>398</f>
        <v>398</v>
      </c>
      <c r="C8" s="7">
        <f>26</f>
        <v>26</v>
      </c>
      <c r="D8" s="11">
        <v>1764.41</v>
      </c>
      <c r="E8" s="11">
        <f t="shared" si="0"/>
        <v>1411.5280000000002</v>
      </c>
      <c r="F8" s="17">
        <f t="shared" si="1"/>
        <v>545260</v>
      </c>
    </row>
    <row r="9" spans="1:6" ht="15" customHeight="1">
      <c r="A9" s="4" t="s">
        <v>3</v>
      </c>
      <c r="B9" s="7">
        <f>306+41</f>
        <v>347</v>
      </c>
      <c r="C9" s="7">
        <f>1+22</f>
        <v>23</v>
      </c>
      <c r="D9" s="11">
        <v>1978.94</v>
      </c>
      <c r="E9" s="11">
        <f t="shared" si="0"/>
        <v>1583.152</v>
      </c>
      <c r="F9" s="17">
        <f t="shared" si="1"/>
        <v>475390</v>
      </c>
    </row>
    <row r="10" spans="1:6" ht="15" customHeight="1">
      <c r="A10" s="4" t="s">
        <v>4</v>
      </c>
      <c r="B10" s="7">
        <f>157</f>
        <v>157</v>
      </c>
      <c r="C10" s="7">
        <f>7</f>
        <v>7</v>
      </c>
      <c r="D10" s="11">
        <v>1724.44</v>
      </c>
      <c r="E10" s="11">
        <f t="shared" si="0"/>
        <v>1379.5520000000001</v>
      </c>
      <c r="F10" s="17">
        <f t="shared" si="1"/>
        <v>215090</v>
      </c>
    </row>
    <row r="11" spans="1:6" ht="15" customHeight="1">
      <c r="A11" s="4" t="s">
        <v>5</v>
      </c>
      <c r="B11" s="7">
        <f>292</f>
        <v>292</v>
      </c>
      <c r="C11" s="7">
        <v>12</v>
      </c>
      <c r="D11" s="11">
        <v>1890.95</v>
      </c>
      <c r="E11" s="11">
        <f t="shared" si="0"/>
        <v>1512.7600000000002</v>
      </c>
      <c r="F11" s="17">
        <f t="shared" si="1"/>
        <v>400040</v>
      </c>
    </row>
    <row r="12" spans="1:6" ht="15" customHeight="1">
      <c r="A12" s="4" t="s">
        <v>6</v>
      </c>
      <c r="B12" s="7">
        <f>247+24</f>
        <v>271</v>
      </c>
      <c r="C12" s="7">
        <f>18+1</f>
        <v>19</v>
      </c>
      <c r="D12" s="11">
        <v>1680.74</v>
      </c>
      <c r="E12" s="11">
        <f t="shared" si="0"/>
        <v>1344.592</v>
      </c>
      <c r="F12" s="17">
        <f t="shared" si="1"/>
        <v>371270</v>
      </c>
    </row>
    <row r="13" spans="1:6" ht="15" customHeight="1">
      <c r="A13" s="4" t="s">
        <v>21</v>
      </c>
      <c r="B13" s="7">
        <f>18</f>
        <v>18</v>
      </c>
      <c r="C13" s="7">
        <f>1</f>
        <v>1</v>
      </c>
      <c r="D13" s="11">
        <v>1444.62</v>
      </c>
      <c r="E13" s="11">
        <f>D13*$E$5</f>
        <v>1155.696</v>
      </c>
      <c r="F13" s="17">
        <f t="shared" si="1"/>
        <v>24660</v>
      </c>
    </row>
    <row r="14" spans="2:6" ht="15" customHeight="1">
      <c r="B14" s="8">
        <f>SUM(B7:B13)</f>
        <v>2164</v>
      </c>
      <c r="C14" s="8">
        <f>SUM(C7:C13)</f>
        <v>138</v>
      </c>
      <c r="D14" s="16">
        <f>SUMPRODUCT(D7:D13,B7:B13)/B14</f>
        <v>1710.0864695009245</v>
      </c>
      <c r="E14" s="16">
        <f>SUMPRODUCT(E7:E13,B7:B13)/B14</f>
        <v>1368.0691756007393</v>
      </c>
      <c r="F14" s="18">
        <f>SUM(F7:F13)</f>
        <v>2964680</v>
      </c>
    </row>
    <row r="15" ht="15" customHeight="1"/>
    <row r="16" spans="2:5" ht="15" customHeight="1">
      <c r="B16" s="10"/>
      <c r="C16" s="10" t="s">
        <v>9</v>
      </c>
      <c r="D16" s="11">
        <f>MIN(D7:D13)</f>
        <v>1444.62</v>
      </c>
      <c r="E16" s="11">
        <f>MIN(E7:E13)</f>
        <v>1155.696</v>
      </c>
    </row>
    <row r="17" spans="2:5" ht="15" customHeight="1">
      <c r="B17" s="10"/>
      <c r="C17" s="10" t="s">
        <v>10</v>
      </c>
      <c r="D17" s="11">
        <f>MAX(D7:D13)</f>
        <v>1978.94</v>
      </c>
      <c r="E17" s="11">
        <f>MAX(E7:E13)</f>
        <v>1583.152</v>
      </c>
    </row>
    <row r="18" spans="2:5" ht="15" customHeight="1">
      <c r="B18" s="12"/>
      <c r="C18" s="12" t="s">
        <v>11</v>
      </c>
      <c r="D18" s="11">
        <f>D14</f>
        <v>1710.0864695009245</v>
      </c>
      <c r="E18" s="21">
        <f>E14</f>
        <v>1368.0691756007393</v>
      </c>
    </row>
    <row r="19" ht="12.75">
      <c r="F19" s="13"/>
    </row>
    <row r="22" ht="12.75">
      <c r="A22" s="14" t="s">
        <v>17</v>
      </c>
    </row>
    <row r="24" ht="12.75">
      <c r="A24" s="2" t="s">
        <v>23</v>
      </c>
    </row>
    <row r="25" ht="12.75">
      <c r="A25" t="s">
        <v>22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CT</dc:creator>
  <cp:keywords/>
  <dc:description/>
  <cp:lastModifiedBy>Hudson, James M</cp:lastModifiedBy>
  <cp:lastPrinted>2014-09-05T13:24:44Z</cp:lastPrinted>
  <dcterms:created xsi:type="dcterms:W3CDTF">2012-09-17T13:01:53Z</dcterms:created>
  <dcterms:modified xsi:type="dcterms:W3CDTF">2017-06-15T17:09:23Z</dcterms:modified>
  <cp:category/>
  <cp:version/>
  <cp:contentType/>
  <cp:contentStatus/>
</cp:coreProperties>
</file>