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285" windowWidth="11610" windowHeight="6495" activeTab="0"/>
  </bookViews>
  <sheets>
    <sheet name="H-1" sheetId="1" r:id="rId1"/>
    <sheet name="H-2" sheetId="2" r:id="rId2"/>
    <sheet name="H-3" sheetId="3" r:id="rId3"/>
    <sheet name="H-4" sheetId="4" r:id="rId4"/>
    <sheet name="H-5" sheetId="5" r:id="rId5"/>
    <sheet name="H-6" sheetId="6" r:id="rId6"/>
    <sheet name="H-7" sheetId="7" r:id="rId7"/>
  </sheets>
  <definedNames>
    <definedName name="_xlnm.Print_Titles" localSheetId="0">'H-1'!$1:$5</definedName>
    <definedName name="_xlnm.Print_Titles" localSheetId="1">'H-2'!$1:$4</definedName>
    <definedName name="_xlnm.Print_Titles" localSheetId="2">'H-3'!$1:$9</definedName>
    <definedName name="_xlnm.Print_Titles" localSheetId="3">'H-4'!$1:$9</definedName>
    <definedName name="_xlnm.Print_Titles" localSheetId="5">'H-6'!$1:$2</definedName>
    <definedName name="Z_7712EA6D_D9D8_11D6_B1E5_94D13698F378_.wvu.PrintTitles" localSheetId="5" hidden="1">'H-6'!$1:$2</definedName>
  </definedNames>
  <calcPr fullCalcOnLoad="1"/>
</workbook>
</file>

<file path=xl/sharedStrings.xml><?xml version="1.0" encoding="utf-8"?>
<sst xmlns="http://schemas.openxmlformats.org/spreadsheetml/2006/main" count="3963" uniqueCount="480">
  <si>
    <t>Both Sexes</t>
  </si>
  <si>
    <t>Males</t>
  </si>
  <si>
    <t>Females</t>
  </si>
  <si>
    <t>Median</t>
  </si>
  <si>
    <t>Ages 0-4</t>
  </si>
  <si>
    <t>Stay</t>
  </si>
  <si>
    <t>Charges</t>
  </si>
  <si>
    <t>(days)</t>
  </si>
  <si>
    <t>($)</t>
  </si>
  <si>
    <t>-</t>
  </si>
  <si>
    <t>a</t>
  </si>
  <si>
    <t>Neoplasms (140-239)</t>
  </si>
  <si>
    <t xml:space="preserve">    Pancreas (157)   </t>
  </si>
  <si>
    <t xml:space="preserve">    Lung and bronchus (162, 176.4, 197.0, 197.3)</t>
  </si>
  <si>
    <t xml:space="preserve">    Breast (174-175, 198.81)</t>
  </si>
  <si>
    <t xml:space="preserve">    Prostate (185)</t>
  </si>
  <si>
    <t xml:space="preserve">    Bladder (188, 198.1)</t>
  </si>
  <si>
    <t xml:space="preserve">    Leukemia (204-208)</t>
  </si>
  <si>
    <t xml:space="preserve">    Meningitis (320-322)</t>
  </si>
  <si>
    <t xml:space="preserve">    Alzheimer's disease (331.0)</t>
  </si>
  <si>
    <t xml:space="preserve">    Ischemic heart disease (410-414)</t>
  </si>
  <si>
    <t xml:space="preserve">      Acute myocardial infarction (410)</t>
  </si>
  <si>
    <t xml:space="preserve">      Coronary atherosclerosis (414.0)</t>
  </si>
  <si>
    <t xml:space="preserve">    Pneumonia (480-486)</t>
  </si>
  <si>
    <t xml:space="preserve">    Emphysema (492)</t>
  </si>
  <si>
    <t xml:space="preserve">    Asthma (493)</t>
  </si>
  <si>
    <t xml:space="preserve">  Peptic ulcer (531-534)</t>
  </si>
  <si>
    <t xml:space="preserve">  Appendicitis (540-543)</t>
  </si>
  <si>
    <t xml:space="preserve">  Non-infectious colitis/enteritis (555-558)</t>
  </si>
  <si>
    <t xml:space="preserve">  Hernia, intestinal obstruction (550-553, 560)</t>
  </si>
  <si>
    <t xml:space="preserve">  Kidney stone (592)</t>
  </si>
  <si>
    <t xml:space="preserve">  Cellulitis (681-682)</t>
  </si>
  <si>
    <t xml:space="preserve">  Osteoarthritis (715)</t>
  </si>
  <si>
    <t xml:space="preserve">  Injuries (800-959)</t>
  </si>
  <si>
    <t xml:space="preserve">    Fractures (800-829)</t>
  </si>
  <si>
    <t xml:space="preserve">      Hip fractures (820)</t>
  </si>
  <si>
    <t xml:space="preserve">      Non-fatal spinal injury (806, 952)</t>
  </si>
  <si>
    <t>Ages 5-14</t>
  </si>
  <si>
    <t>Ages 15-24</t>
  </si>
  <si>
    <t xml:space="preserve"> </t>
  </si>
  <si>
    <t>All Ages</t>
  </si>
  <si>
    <t>by Age and Sex for Selected Discharge Diagnoses</t>
  </si>
  <si>
    <t>Table H-1</t>
  </si>
  <si>
    <t>Infectious &amp; parasitic diseases (001-139)</t>
  </si>
  <si>
    <t>Number and Rate of Hospital Discharges, Median Length of Stay, and Median Charges</t>
  </si>
  <si>
    <t>Age 25-44</t>
  </si>
  <si>
    <t>Age 45-64</t>
  </si>
  <si>
    <t>Age 65+</t>
  </si>
  <si>
    <t>CONNECTICUT RESIDENT HOSPITALIZATIONS, 1998</t>
  </si>
  <si>
    <t xml:space="preserve">      Alcohol dependence (303)</t>
  </si>
  <si>
    <t xml:space="preserve">   Volume depletion, dehydration (276.5)</t>
  </si>
  <si>
    <t xml:space="preserve">   Diabetes mellitus (250)</t>
  </si>
  <si>
    <t xml:space="preserve">   In situ neoplasms (230-234)</t>
  </si>
  <si>
    <t xml:space="preserve">   Benign neoplasms (210-229)</t>
  </si>
  <si>
    <t xml:space="preserve">   Malignant neoplasms (140-208)</t>
  </si>
  <si>
    <t xml:space="preserve">   HIV/AIDS (042, V08)</t>
  </si>
  <si>
    <t xml:space="preserve">   Septicemia (038)</t>
  </si>
  <si>
    <t xml:space="preserve">    Colon/rectum (153-154, 197.5)</t>
  </si>
  <si>
    <t xml:space="preserve">    Brain &amp; central nervous system (191-192, 198.3)</t>
  </si>
  <si>
    <t xml:space="preserve">      Brain &amp; central nervous system, primary (191-192)</t>
  </si>
  <si>
    <t xml:space="preserve">                                          410-416, 420-429)</t>
  </si>
  <si>
    <t xml:space="preserve">  Diseases of the heart   (391-392.0, 393-398, 402, 404,</t>
  </si>
  <si>
    <t xml:space="preserve">    Congestive heart failure (428.0)</t>
  </si>
  <si>
    <t xml:space="preserve">  Pneumonia &amp; influenza (480-487)</t>
  </si>
  <si>
    <t xml:space="preserve">  Chronic obstructive pulmonary disease (490-496)</t>
  </si>
  <si>
    <t xml:space="preserve">    All bronchitis (466.0, 490-491)</t>
  </si>
  <si>
    <t xml:space="preserve">  Cholelithiasis (gallstones) (574)</t>
  </si>
  <si>
    <t xml:space="preserve">      Nonfatal head injury (800-801, 803-804, 850-854, </t>
  </si>
  <si>
    <t xml:space="preserve">                                        870-873, 925)</t>
  </si>
  <si>
    <t>Endocrine, nutritional, metabolic, immunologic disorders (240-279)</t>
  </si>
  <si>
    <t>Mental disorders (290-319)</t>
  </si>
  <si>
    <t xml:space="preserve">      Alcohol &amp; drug psychoses (291-292)</t>
  </si>
  <si>
    <t xml:space="preserve">   Psychotic conditions ex/ alc. &amp; drug psychoses (290,293-299)</t>
  </si>
  <si>
    <t>Diseases of the nervous system &amp; sense organs (320-389)</t>
  </si>
  <si>
    <t xml:space="preserve">  Central nervous system (320-336, 340-349)</t>
  </si>
  <si>
    <t xml:space="preserve">  Cerebrovascular disease (430-438) </t>
  </si>
  <si>
    <t xml:space="preserve">  Diseases of arteries, arterioles, capillaries (441-448)</t>
  </si>
  <si>
    <t>Diseases of the respiratory system (460-519)</t>
  </si>
  <si>
    <t xml:space="preserve">           Chronic bronchitis (491)</t>
  </si>
  <si>
    <t>Diseases of the digestive system (520-579)</t>
  </si>
  <si>
    <t xml:space="preserve">  Diverticula of intestine (562)</t>
  </si>
  <si>
    <t>Diseases of the genitourinary system (580-629)</t>
  </si>
  <si>
    <t xml:space="preserve">  Renal failure, nephritis (580-589)</t>
  </si>
  <si>
    <t>Diseases of the skin &amp; subcutaneous tissue (680-709)</t>
  </si>
  <si>
    <t xml:space="preserve">    Lead poisoning (984)</t>
  </si>
  <si>
    <t xml:space="preserve">  Poisoning (960-989)</t>
  </si>
  <si>
    <t>Ages 0-4 (Continued)</t>
  </si>
  <si>
    <t>Ages 5-14 (Continued)</t>
  </si>
  <si>
    <t>Ages 15-24 (Continued)</t>
  </si>
  <si>
    <t>Age 25-44 (Continued)</t>
  </si>
  <si>
    <t>Age 45-64 (Continued)</t>
  </si>
  <si>
    <t>Age 65+ (Continued)</t>
  </si>
  <si>
    <t>All Ages (Continued)</t>
  </si>
  <si>
    <t>Newborns (V30-V40)</t>
  </si>
  <si>
    <t xml:space="preserve">   Alcohol &amp; drug abuse (291-292, 303-305)</t>
  </si>
  <si>
    <r>
      <t>Conditions related to pregnancy and childbirth (DRGs 370-384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>)</t>
    </r>
  </si>
  <si>
    <r>
      <t>a</t>
    </r>
    <r>
      <rPr>
        <sz val="8"/>
        <rFont val="Arial"/>
        <family val="2"/>
      </rPr>
      <t xml:space="preserve"> Numbers of discharges represent events, not unique persons hospitalized.  A dash (-) represents the quantity zero.  In keeping with  confidentiality regulations, numbers  </t>
    </r>
  </si>
  <si>
    <t xml:space="preserve">  and rates are not disclosed for less than six events. </t>
  </si>
  <si>
    <r>
      <t xml:space="preserve">      Amputation with diabetes (250 with 84.1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>)</t>
    </r>
  </si>
  <si>
    <t>Anemias &amp; diseases of blood and blood-forming organs (280-289)</t>
  </si>
  <si>
    <r>
      <t>c</t>
    </r>
    <r>
      <rPr>
        <sz val="8"/>
        <rFont val="Arial"/>
        <family val="2"/>
      </rPr>
      <t xml:space="preserve"> Except for the "all ages" group, rates are age specific, expressed as discharges per 100,000 population, based on </t>
    </r>
    <r>
      <rPr>
        <i/>
        <sz val="8"/>
        <rFont val="Arial"/>
        <family val="2"/>
      </rPr>
      <t>Estimates of the Population of Connecticut by Age, Sex, Race,</t>
    </r>
  </si>
  <si>
    <r>
      <t xml:space="preserve"> </t>
    </r>
    <r>
      <rPr>
        <i/>
        <sz val="8"/>
        <rFont val="Arial"/>
        <family val="2"/>
      </rPr>
      <t xml:space="preserve"> and Hispanic Origin:1998</t>
    </r>
    <r>
      <rPr>
        <sz val="8"/>
        <rFont val="Arial"/>
        <family val="2"/>
      </rPr>
      <t>, US Census Bureau, PE-65, 1999.  Rates for "all ages," were age adjusted to the U.S. 2000 standard population.</t>
    </r>
  </si>
  <si>
    <r>
      <t>e</t>
    </r>
    <r>
      <rPr>
        <sz val="8"/>
        <rFont val="Arial"/>
        <family val="2"/>
      </rPr>
      <t xml:space="preserve"> First-listed procedure code 84.1 (amputation of lower limb), together with first-listed diagnosis code 250 (diabetes mellitus).</t>
    </r>
  </si>
  <si>
    <r>
      <t>d</t>
    </r>
    <r>
      <rPr>
        <sz val="8"/>
        <rFont val="Arial"/>
        <family val="2"/>
      </rPr>
      <t xml:space="preserve"> First-listed diagnosis codes, except for "amputation with diabetes" (see note "e" below).</t>
    </r>
  </si>
  <si>
    <t>Newborns (V30-V39)</t>
  </si>
  <si>
    <t>Diseases of the circulatory system (390-459)</t>
  </si>
  <si>
    <t xml:space="preserve">  Chronic liver disease &amp; cirrhosis (571)</t>
  </si>
  <si>
    <t xml:space="preserve">  Hyperplasia of prostate (600)</t>
  </si>
  <si>
    <t>Diseases of the musculoskeletal system (710-739)</t>
  </si>
  <si>
    <r>
      <t>g</t>
    </r>
    <r>
      <rPr>
        <sz val="8"/>
        <rFont val="Arial"/>
        <family val="2"/>
      </rPr>
      <t xml:space="preserve"> Includes hospitalizations with first-listed diagnoses other than those listed.</t>
    </r>
  </si>
  <si>
    <r>
      <t>TOTAL excluding newborns and conditions related to  pregnancy &amp; childbirth</t>
    </r>
    <r>
      <rPr>
        <vertAlign val="superscript"/>
        <sz val="8"/>
        <rFont val="Arial"/>
        <family val="2"/>
      </rPr>
      <t>g</t>
    </r>
  </si>
  <si>
    <r>
      <t>TOTAL excluding conditions related to pregnancy and childbirth</t>
    </r>
    <r>
      <rPr>
        <vertAlign val="superscript"/>
        <sz val="8"/>
        <rFont val="Arial"/>
        <family val="2"/>
      </rPr>
      <t>g</t>
    </r>
  </si>
  <si>
    <r>
      <t>TOTAL excluding newborns and conditions related to pregnancy and childbirth</t>
    </r>
    <r>
      <rPr>
        <vertAlign val="superscript"/>
        <sz val="8"/>
        <rFont val="Arial"/>
        <family val="2"/>
      </rPr>
      <t>g</t>
    </r>
  </si>
  <si>
    <t xml:space="preserve">  Intervertebral disc disorders (722)</t>
  </si>
  <si>
    <t xml:space="preserve">  based on diagnosis related groups (DRGs).  See Appendix for comparison of diagnosis codes used in this report and by other sources.  </t>
  </si>
  <si>
    <r>
      <t>b</t>
    </r>
    <r>
      <rPr>
        <sz val="8"/>
        <rFont val="Arial"/>
        <family val="2"/>
      </rPr>
      <t xml:space="preserve"> Diagnostic categories are based on </t>
    </r>
    <r>
      <rPr>
        <i/>
        <sz val="8"/>
        <rFont val="Arial"/>
        <family val="2"/>
      </rPr>
      <t>International Classification of Diseases</t>
    </r>
    <r>
      <rPr>
        <sz val="8"/>
        <rFont val="Arial"/>
        <family val="2"/>
      </rPr>
      <t xml:space="preserve">, </t>
    </r>
    <r>
      <rPr>
        <i/>
        <sz val="8"/>
        <rFont val="Arial"/>
        <family val="2"/>
      </rPr>
      <t>9th Revision, Clinical Modification</t>
    </r>
    <r>
      <rPr>
        <sz val="8"/>
        <rFont val="Arial"/>
        <family val="2"/>
      </rPr>
      <t xml:space="preserve">, except for conditions related to pregnancy and childbirth, which are </t>
    </r>
  </si>
  <si>
    <r>
      <t>f</t>
    </r>
    <r>
      <rPr>
        <sz val="8"/>
        <rFont val="Arial"/>
        <family val="2"/>
      </rPr>
      <t xml:space="preserve"> Includes injuries of all mechanisms and intents, when listed as principal diagnosis. See Table H-3 for injuries by intent and mechanism (external codes).</t>
    </r>
  </si>
  <si>
    <t>Table H-3</t>
  </si>
  <si>
    <t>Injury Hospitalizations by Intent and Mechanism</t>
  </si>
  <si>
    <t>Number and Rate of Discharges, Median Length of Stay, and Median Charges by Sex</t>
  </si>
  <si>
    <t>(Days)</t>
  </si>
  <si>
    <t>Unintentional (E800-E869, E880-E929)</t>
  </si>
  <si>
    <t xml:space="preserve">  Cutting/piercing (E920)</t>
  </si>
  <si>
    <t xml:space="preserve">  Near drowning &amp; submersion (E830, E832, E910)</t>
  </si>
  <si>
    <t xml:space="preserve">  Fall (E880-E886, E888)</t>
  </si>
  <si>
    <t xml:space="preserve">  Fire (E890-E899, E924)</t>
  </si>
  <si>
    <t xml:space="preserve">  Firearm (E922)</t>
  </si>
  <si>
    <t xml:space="preserve">  Machinery (E919)</t>
  </si>
  <si>
    <t xml:space="preserve">  Motor vehicle traffic (E810-E819)</t>
  </si>
  <si>
    <t xml:space="preserve">  Non-motor-vehicle transport:</t>
  </si>
  <si>
    <t xml:space="preserve">        Cyclist (E800-E807[.3], E820-E825[.6], E826.1, .9,</t>
  </si>
  <si>
    <t xml:space="preserve">                E827-E829[.1])</t>
  </si>
  <si>
    <t xml:space="preserve">        Pedestrian (E800-E807[.2], E820-E825 [.7], </t>
  </si>
  <si>
    <t xml:space="preserve">             E826-E829 [.0])</t>
  </si>
  <si>
    <t xml:space="preserve">  Other Transport (E800-E807 [.0,.1,.8,.9],</t>
  </si>
  <si>
    <t xml:space="preserve"> E820-E825 [.0-.5,.8,.9], E826.2-.8, E827-829</t>
  </si>
  <si>
    <t>[.2-.9],E831,E833-E845)</t>
  </si>
  <si>
    <t xml:space="preserve">  Overexertion (E927)</t>
  </si>
  <si>
    <t xml:space="preserve">  Poisoning (E850-E869)</t>
  </si>
  <si>
    <t xml:space="preserve">  Struck by, against (E916-E917)</t>
  </si>
  <si>
    <t xml:space="preserve">  Suffocation (E911-E913)</t>
  </si>
  <si>
    <t>Intentional (E950-E969)</t>
  </si>
  <si>
    <t xml:space="preserve">  Self-inflicted (E950-E959)</t>
  </si>
  <si>
    <t xml:space="preserve">  Cutting/piercing (E956)</t>
  </si>
  <si>
    <t xml:space="preserve">  Firearm (E955.0-.4)</t>
  </si>
  <si>
    <t xml:space="preserve">  Poisoning (E950.0-E952.9)</t>
  </si>
  <si>
    <t xml:space="preserve">  Other-inflicted (E960-E969)</t>
  </si>
  <si>
    <t xml:space="preserve">  Cutting/piercing (E966)</t>
  </si>
  <si>
    <t xml:space="preserve">  Firearm (E965.0-.4)</t>
  </si>
  <si>
    <t xml:space="preserve">  Struck or crushed (E960.0, E968.2)</t>
  </si>
  <si>
    <t>Legal intervention and war (E970-E978, E990-E999)</t>
  </si>
  <si>
    <t>Undetermined intent (E980-E989)</t>
  </si>
  <si>
    <t>NOTES:</t>
  </si>
  <si>
    <t xml:space="preserve">  See Appendix for a comparison of diagnosis codes used in this report and by other sources.</t>
  </si>
  <si>
    <r>
      <t xml:space="preserve">d  </t>
    </r>
    <r>
      <rPr>
        <sz val="8"/>
        <rFont val="Arial"/>
        <family val="2"/>
      </rPr>
      <t xml:space="preserve">Rates are per 100,000 population, age adjusted to the U.S. 2000 standard population. </t>
    </r>
  </si>
  <si>
    <r>
      <t>e</t>
    </r>
    <r>
      <rPr>
        <sz val="8"/>
        <rFont val="Arial"/>
        <family val="2"/>
      </rPr>
      <t xml:space="preserve"> Counted as first listed E-code from the second- through tenth-listed diagnosis. </t>
    </r>
  </si>
  <si>
    <r>
      <t xml:space="preserve">f </t>
    </r>
    <r>
      <rPr>
        <sz val="8"/>
        <rFont val="Arial"/>
        <family val="2"/>
      </rPr>
      <t xml:space="preserve"> Includes weather related (heat, cold, air pressure, lightning, storms, etc.), venomous plants and animals, and lack of food or water.</t>
    </r>
  </si>
  <si>
    <r>
      <t xml:space="preserve">  Natural &amp; environmental (E900-E909, E928.0-.2)</t>
    </r>
    <r>
      <rPr>
        <vertAlign val="superscript"/>
        <sz val="8"/>
        <rFont val="Arial"/>
        <family val="2"/>
      </rPr>
      <t>f</t>
    </r>
  </si>
  <si>
    <r>
      <t>b</t>
    </r>
    <r>
      <rPr>
        <sz val="8"/>
        <rFont val="Arial"/>
        <family val="2"/>
      </rPr>
      <t xml:space="preserve"> Diagnostic categories based on </t>
    </r>
    <r>
      <rPr>
        <i/>
        <sz val="8"/>
        <rFont val="Arial"/>
        <family val="2"/>
      </rPr>
      <t>International Classification of Diseases</t>
    </r>
    <r>
      <rPr>
        <sz val="8"/>
        <rFont val="Arial"/>
        <family val="2"/>
      </rPr>
      <t>,</t>
    </r>
    <r>
      <rPr>
        <i/>
        <sz val="8"/>
        <rFont val="Arial"/>
        <family val="2"/>
      </rPr>
      <t xml:space="preserve"> 9th Revision, Clinical Modification</t>
    </r>
    <r>
      <rPr>
        <sz val="8"/>
        <rFont val="Arial"/>
        <family val="2"/>
      </rPr>
      <t>.  List includes most frequently occurring codes.</t>
    </r>
  </si>
  <si>
    <r>
      <t>c</t>
    </r>
    <r>
      <rPr>
        <sz val="8"/>
        <rFont val="Arial"/>
        <family val="2"/>
      </rPr>
      <t xml:space="preserve"> Rates are based on </t>
    </r>
    <r>
      <rPr>
        <i/>
        <sz val="8"/>
        <rFont val="Arial"/>
        <family val="2"/>
      </rPr>
      <t>Estimates of the Population of Connecticut by Age, Sex, Race, and Hispanic Origin:  1998</t>
    </r>
    <r>
      <rPr>
        <sz val="8"/>
        <rFont val="Arial"/>
        <family val="2"/>
      </rPr>
      <t>, U.S. Census Bureau, PE-65, 1999.</t>
    </r>
  </si>
  <si>
    <t>Table H-6</t>
  </si>
  <si>
    <t>M/F</t>
  </si>
  <si>
    <t>F/M</t>
  </si>
  <si>
    <t>B/W</t>
  </si>
  <si>
    <t>W/B</t>
  </si>
  <si>
    <t>H/W</t>
  </si>
  <si>
    <t>All conditions except those related to pregnancy and childbirth</t>
  </si>
  <si>
    <t xml:space="preserve">  1.8</t>
  </si>
  <si>
    <t>11.6</t>
  </si>
  <si>
    <t>Meningitis (320-322)</t>
  </si>
  <si>
    <t>Alzheimer's disease (331.0)</t>
  </si>
  <si>
    <t xml:space="preserve">  Diseases of the heart   (391-392.0, 393-398, 402, 404, 410-416, 420-429)</t>
  </si>
  <si>
    <t xml:space="preserve">  Intervertebral disk disorders (722)</t>
  </si>
  <si>
    <t xml:space="preserve">  Hip fractures (820)</t>
  </si>
  <si>
    <t xml:space="preserve">  Nonfatal head injury (800-801, 803-804, 850-854, 870-873, 925)</t>
  </si>
  <si>
    <t xml:space="preserve">  Non-fatal spinal injury (806, 952)</t>
  </si>
  <si>
    <t xml:space="preserve">  Only categories with a relative risk of 1.5 or greater are included.  See Appendix for comparison of diagnostic codes used</t>
  </si>
  <si>
    <t xml:space="preserve">   in this report and by other sources.</t>
  </si>
  <si>
    <r>
      <t>Relative Risk of Hospitalizations for Selected Causes</t>
    </r>
    <r>
      <rPr>
        <vertAlign val="superscript"/>
        <sz val="10"/>
        <rFont val="Arial"/>
        <family val="2"/>
      </rPr>
      <t>a</t>
    </r>
  </si>
  <si>
    <r>
      <t>Injuries (800-959)</t>
    </r>
    <r>
      <rPr>
        <vertAlign val="superscript"/>
        <sz val="8"/>
        <rFont val="Arial"/>
        <family val="2"/>
      </rPr>
      <t>d</t>
    </r>
  </si>
  <si>
    <r>
      <t>a</t>
    </r>
    <r>
      <rPr>
        <sz val="7.5"/>
        <rFont val="Arial"/>
        <family val="2"/>
      </rPr>
      <t xml:space="preserve"> Relative risk is the ratio of rates between a comparison group and a reference group.</t>
    </r>
  </si>
  <si>
    <r>
      <t>b</t>
    </r>
    <r>
      <rPr>
        <sz val="8"/>
        <rFont val="Arial"/>
        <family val="2"/>
      </rPr>
      <t xml:space="preserve"> </t>
    </r>
    <r>
      <rPr>
        <sz val="7.5"/>
        <rFont val="Arial"/>
        <family val="2"/>
      </rPr>
      <t xml:space="preserve">Diagnostic categories based on </t>
    </r>
    <r>
      <rPr>
        <i/>
        <sz val="7.5"/>
        <rFont val="Arial"/>
        <family val="2"/>
      </rPr>
      <t xml:space="preserve">International Classification of Diseases, 9th Revision, Clinical Modification. </t>
    </r>
  </si>
  <si>
    <r>
      <t>c</t>
    </r>
    <r>
      <rPr>
        <sz val="7.5"/>
        <rFont val="Arial"/>
        <family val="2"/>
      </rPr>
      <t xml:space="preserve"> M=Male; F=Female; W=white non-Hispanic; B=black non-Hispanic; H=Hispanic.</t>
    </r>
  </si>
  <si>
    <r>
      <t>d</t>
    </r>
    <r>
      <rPr>
        <sz val="7.5"/>
        <rFont val="Arial"/>
        <family val="2"/>
      </rPr>
      <t xml:space="preserve"> Includes injuries of all mechanisms and intents. See Table H-7 for relative risk of injuries by intent and mechanism.</t>
    </r>
  </si>
  <si>
    <t>Table H-7</t>
  </si>
  <si>
    <t xml:space="preserve">        Cyclist (E800-E807[.3], E820-E825[.6], E826.1, .9, E827-E829[.1])</t>
  </si>
  <si>
    <t xml:space="preserve">        Pedestrian (E800-E807[.2], E820-E825 [.7], E826-E829 [.0])</t>
  </si>
  <si>
    <t>Intentional:</t>
  </si>
  <si>
    <t>Undetermined Intent (E980-E989)</t>
  </si>
  <si>
    <t xml:space="preserve">  of 1.5 or greater are included.  Ratios in this table may not equal those obtained using rates from Tables H-1, H-2, H-3, </t>
  </si>
  <si>
    <t xml:space="preserve">  and H-4, because of rounding; these ratios were calculated from exact rates, whereas rates given in the other tables were truncated</t>
  </si>
  <si>
    <t xml:space="preserve">  at one decimal place.</t>
  </si>
  <si>
    <r>
      <t>Relative Risk of Hospitalizations for Injuries by Intent</t>
    </r>
    <r>
      <rPr>
        <vertAlign val="superscript"/>
        <sz val="10"/>
        <rFont val="Arial"/>
        <family val="2"/>
      </rPr>
      <t>a</t>
    </r>
  </si>
  <si>
    <r>
      <t>a</t>
    </r>
    <r>
      <rPr>
        <sz val="7.5"/>
        <rFont val="Arial"/>
        <family val="2"/>
      </rPr>
      <t xml:space="preserve"> </t>
    </r>
    <r>
      <rPr>
        <i/>
        <sz val="7.5"/>
        <rFont val="Arial"/>
        <family val="2"/>
      </rPr>
      <t>Relative risk</t>
    </r>
    <r>
      <rPr>
        <sz val="7.5"/>
        <rFont val="Arial"/>
        <family val="2"/>
      </rPr>
      <t xml:space="preserve"> is the ratio of rates between a comparison group and a reference group.  Only categories with a relative risk</t>
    </r>
  </si>
  <si>
    <r>
      <t>b</t>
    </r>
    <r>
      <rPr>
        <sz val="7.5"/>
        <rFont val="Arial"/>
        <family val="2"/>
      </rPr>
      <t xml:space="preserve"> Diagnostic categories based on </t>
    </r>
    <r>
      <rPr>
        <i/>
        <sz val="7.5"/>
        <rFont val="Arial"/>
        <family val="2"/>
      </rPr>
      <t>International Classification of Diseases</t>
    </r>
    <r>
      <rPr>
        <sz val="7.5"/>
        <rFont val="Arial"/>
        <family val="2"/>
      </rPr>
      <t>,</t>
    </r>
    <r>
      <rPr>
        <i/>
        <sz val="7.5"/>
        <rFont val="Arial"/>
        <family val="2"/>
      </rPr>
      <t xml:space="preserve"> 9th Revision, Clinical Modification</t>
    </r>
    <r>
      <rPr>
        <sz val="7.5"/>
        <rFont val="Arial"/>
        <family val="2"/>
      </rPr>
      <t xml:space="preserve">. </t>
    </r>
  </si>
  <si>
    <r>
      <t>c</t>
    </r>
    <r>
      <rPr>
        <sz val="7.5"/>
        <rFont val="Arial"/>
        <family val="2"/>
      </rPr>
      <t xml:space="preserve"> M=Male; R=Female; W=white non-Hispanic; B=black non-Hispanic; H=Hispanic.</t>
    </r>
  </si>
  <si>
    <t>Table H-4</t>
  </si>
  <si>
    <t>Number and Rate of Discharges, Median Length of Stay, and Median Charges by Race/Ethnicity</t>
  </si>
  <si>
    <t xml:space="preserve">                     E827-E829[.1])</t>
  </si>
  <si>
    <t xml:space="preserve">                 E826-E829 [.0])</t>
  </si>
  <si>
    <t xml:space="preserve"> [.2-.9],E831,E833-E845)</t>
  </si>
  <si>
    <t>Legal Intervention and war (E970-E978, E990-E999)</t>
  </si>
  <si>
    <r>
      <t>a</t>
    </r>
    <r>
      <rPr>
        <sz val="8"/>
        <rFont val="Arial"/>
        <family val="2"/>
      </rPr>
      <t xml:space="preserve"> Numbers of discharges represent events, not unique persons hospitalized.  A dash (-) represents the quantity zero.  In keeping with confidentiality regulations, numbers  </t>
    </r>
  </si>
  <si>
    <t xml:space="preserve">  See Appendix for a comparison diagnosis codes used in this report and by other sources.</t>
  </si>
  <si>
    <r>
      <t>e</t>
    </r>
    <r>
      <rPr>
        <sz val="8"/>
        <rFont val="Arial"/>
        <family val="2"/>
      </rPr>
      <t xml:space="preserve"> Counted as first listed e-code from the second- through tenth-listed diagnosis. </t>
    </r>
  </si>
  <si>
    <r>
      <t>g</t>
    </r>
    <r>
      <rPr>
        <sz val="8"/>
        <rFont val="Arial"/>
        <family val="2"/>
      </rPr>
      <t xml:space="preserve"> The three racial and ethnic categories used here are mutually exclusive. </t>
    </r>
  </si>
  <si>
    <t>Table H-2</t>
  </si>
  <si>
    <t>Hospitalizations by Age and Race/Ethnicity, with Top Ten Leading Causes</t>
  </si>
  <si>
    <t>Rank</t>
  </si>
  <si>
    <t>Ages 25-44</t>
  </si>
  <si>
    <t>Ages 25-44 (Continued)</t>
  </si>
  <si>
    <t>Ages 45-64</t>
  </si>
  <si>
    <t>Ages 45-64 (Continued)</t>
  </si>
  <si>
    <t>Ages 65+</t>
  </si>
  <si>
    <t>Ages 65+ (Continued)</t>
  </si>
  <si>
    <r>
      <t>a</t>
    </r>
    <r>
      <rPr>
        <sz val="8"/>
        <rFont val="Arial"/>
        <family val="2"/>
      </rPr>
      <t xml:space="preserve"> Numbers of discharges represent events, not unique persons hospitalized.  A dash (-) represents the quantity zero.  In keeping with confidentiality regulations, </t>
    </r>
  </si>
  <si>
    <t xml:space="preserve">  numbers and rates are not disclosed for less than six events. </t>
  </si>
  <si>
    <r>
      <t>b</t>
    </r>
    <r>
      <rPr>
        <sz val="8"/>
        <rFont val="Arial"/>
        <family val="2"/>
      </rPr>
      <t xml:space="preserve"> Diagnostic categories are based on </t>
    </r>
    <r>
      <rPr>
        <i/>
        <sz val="8"/>
        <rFont val="Arial"/>
        <family val="2"/>
      </rPr>
      <t>International Classification of Diseases</t>
    </r>
    <r>
      <rPr>
        <sz val="8"/>
        <rFont val="Arial"/>
        <family val="2"/>
      </rPr>
      <t xml:space="preserve">, </t>
    </r>
    <r>
      <rPr>
        <i/>
        <sz val="8"/>
        <rFont val="Arial"/>
        <family val="2"/>
      </rPr>
      <t>9th Revision, Clinical Modification</t>
    </r>
    <r>
      <rPr>
        <sz val="8"/>
        <rFont val="Arial"/>
        <family val="2"/>
      </rPr>
      <t>, except for conditions related to pregnancy and</t>
    </r>
  </si>
  <si>
    <t xml:space="preserve">  childbirth, which are based on diagnosis related groups (DRGs).  Conditions eligible for ranking are shown in boldface italics.  See Appendix for comparison</t>
  </si>
  <si>
    <t xml:space="preserve">  of diagnosis codes used in this report and by other sources.</t>
  </si>
  <si>
    <r>
      <t>c</t>
    </r>
    <r>
      <rPr>
        <sz val="8"/>
        <rFont val="Arial"/>
        <family val="2"/>
      </rPr>
      <t xml:space="preserve"> Except for the "all ages" group, rates are age specific, expressed as discharges per 100,000 population, based on </t>
    </r>
    <r>
      <rPr>
        <i/>
        <sz val="8"/>
        <rFont val="Arial"/>
        <family val="2"/>
      </rPr>
      <t xml:space="preserve">Estimates of the Population of Connecticut by </t>
    </r>
  </si>
  <si>
    <r>
      <t xml:space="preserve"> </t>
    </r>
    <r>
      <rPr>
        <i/>
        <sz val="8"/>
        <rFont val="Arial"/>
        <family val="2"/>
      </rPr>
      <t xml:space="preserve"> Age, Sex, Race,and Hispanic Origin:1998</t>
    </r>
    <r>
      <rPr>
        <sz val="8"/>
        <rFont val="Arial"/>
        <family val="2"/>
      </rPr>
      <t>, US Census Bureau, PE-65, 1999.  Rates for "all ages" were age adjusted to U.S. 2000 standard population.</t>
    </r>
  </si>
  <si>
    <r>
      <t>d</t>
    </r>
    <r>
      <rPr>
        <sz val="8"/>
        <rFont val="Arial"/>
        <family val="2"/>
      </rPr>
      <t xml:space="preserve"> First listed diagnosis, except for "amputation with diabetes" (see footnote "e" below).</t>
    </r>
  </si>
  <si>
    <r>
      <t xml:space="preserve">f </t>
    </r>
    <r>
      <rPr>
        <sz val="8"/>
        <rFont val="Arial"/>
        <family val="2"/>
      </rPr>
      <t xml:space="preserve"> Includes injuries of all mechanisms and intents, when listed as principal diagnosis. See Table H-3 for injuries by intent and mechanism (external codes)..</t>
    </r>
  </si>
  <si>
    <r>
      <t>g</t>
    </r>
    <r>
      <rPr>
        <sz val="8"/>
        <rFont val="Arial"/>
        <family val="2"/>
      </rPr>
      <t xml:space="preserve"> The three racial and ethnic categories used here are mutually exclusive. Additionally,  there were 11,798 discharge records of persons of "other" race and </t>
    </r>
  </si>
  <si>
    <t xml:space="preserve">  ethnicity; of these, 2,627 were newborns, 2,889 were for conditions related to pregnancy and childbirth, and 6,282 were for all other conditions.</t>
  </si>
  <si>
    <r>
      <t>h</t>
    </r>
    <r>
      <rPr>
        <sz val="8"/>
        <rFont val="Arial"/>
        <family val="2"/>
      </rPr>
      <t xml:space="preserve"> Includes hospitalizations with first-listed diagnoses other than those shown in the table.</t>
    </r>
  </si>
  <si>
    <r>
      <t>TOTAL excluding newborns and conditions related to  pregnancy &amp; childbirth</t>
    </r>
    <r>
      <rPr>
        <vertAlign val="superscript"/>
        <sz val="9"/>
        <rFont val="Arial"/>
        <family val="2"/>
      </rPr>
      <t>h</t>
    </r>
  </si>
  <si>
    <r>
      <t xml:space="preserve">      Amputation with diabetes (250 with 84.1</t>
    </r>
    <r>
      <rPr>
        <vertAlign val="superscript"/>
        <sz val="9"/>
        <rFont val="Arial"/>
        <family val="2"/>
      </rPr>
      <t>e</t>
    </r>
    <r>
      <rPr>
        <sz val="9"/>
        <rFont val="Arial"/>
        <family val="2"/>
      </rPr>
      <t>)</t>
    </r>
  </si>
  <si>
    <r>
      <t>Conditions related to pregnancy and childbirth (DRGs 370-384</t>
    </r>
    <r>
      <rPr>
        <vertAlign val="superscript"/>
        <sz val="9"/>
        <rFont val="Arial"/>
        <family val="2"/>
      </rPr>
      <t>b</t>
    </r>
    <r>
      <rPr>
        <sz val="9"/>
        <rFont val="Arial"/>
        <family val="2"/>
      </rPr>
      <t>)</t>
    </r>
  </si>
  <si>
    <r>
      <t>TOTAL excluding conditions related to pregnancy and childbirth</t>
    </r>
    <r>
      <rPr>
        <vertAlign val="superscript"/>
        <sz val="9"/>
        <rFont val="Arial"/>
        <family val="2"/>
      </rPr>
      <t>h</t>
    </r>
  </si>
  <si>
    <r>
      <t>TOTAL excluding newborns and conditions related to pregnancy and childbirth</t>
    </r>
    <r>
      <rPr>
        <vertAlign val="superscript"/>
        <sz val="9"/>
        <rFont val="Arial"/>
        <family val="2"/>
      </rPr>
      <t>h</t>
    </r>
  </si>
  <si>
    <t>Table H-5</t>
  </si>
  <si>
    <t>Age group (Years)</t>
  </si>
  <si>
    <t>Sex</t>
  </si>
  <si>
    <t>0-4</t>
  </si>
  <si>
    <t>5-14</t>
  </si>
  <si>
    <t>15-24</t>
  </si>
  <si>
    <t>25-44</t>
  </si>
  <si>
    <t>45-64</t>
  </si>
  <si>
    <t>65+</t>
  </si>
  <si>
    <t>All ages</t>
  </si>
  <si>
    <t>Both       sexes</t>
  </si>
  <si>
    <t>Respiratory (2,552)</t>
  </si>
  <si>
    <t>Mental          (1,050)</t>
  </si>
  <si>
    <t>Mental      (2,260)</t>
  </si>
  <si>
    <t>Mental         (9,630)</t>
  </si>
  <si>
    <t>Heart      (11,794)</t>
  </si>
  <si>
    <t>Heart             (30,487)</t>
  </si>
  <si>
    <t>Heart        (44,629)</t>
  </si>
  <si>
    <t>Infectious       (736)</t>
  </si>
  <si>
    <t>Respiratory       (997)</t>
  </si>
  <si>
    <t>Injury/Poisoning         (2,040)</t>
  </si>
  <si>
    <t>Digestive     (5,881)</t>
  </si>
  <si>
    <t>Digestive     (7,695)</t>
  </si>
  <si>
    <t>Respiratory     (16,685)</t>
  </si>
  <si>
    <t>Respiratory     (29,035)</t>
  </si>
  <si>
    <t>Injury/Poisoning            (534)</t>
  </si>
  <si>
    <t>Injury/Poisoning             (957)</t>
  </si>
  <si>
    <t>Digestive    (1,340)</t>
  </si>
  <si>
    <t>Injury/Poisoning          (5,211)</t>
  </si>
  <si>
    <t>Digestive       (12,736)</t>
  </si>
  <si>
    <t>Digestive       (29,010)</t>
  </si>
  <si>
    <t>Digestive    (530)</t>
  </si>
  <si>
    <t>Digestive           (828)</t>
  </si>
  <si>
    <t>Respiratory       (687)</t>
  </si>
  <si>
    <t>Genitourinary (3,394)</t>
  </si>
  <si>
    <t>Respiratory (5,134)</t>
  </si>
  <si>
    <t>Injury/Poisoning        (10,987)</t>
  </si>
  <si>
    <t>Injury/Poisoning         (24,683)</t>
  </si>
  <si>
    <t>Genitourinary (575)</t>
  </si>
  <si>
    <t>Musculoskeletal (3,303)</t>
  </si>
  <si>
    <t>Injury/Poisoning         (4,954)</t>
  </si>
  <si>
    <t>Mental       (20,900)</t>
  </si>
  <si>
    <t>Nervous       (319)</t>
  </si>
  <si>
    <t>Musculoskeletal (302)</t>
  </si>
  <si>
    <t>Musculoskeletal (346)</t>
  </si>
  <si>
    <t>Mental        (4,858)</t>
  </si>
  <si>
    <t>Cerebrovascular        (7,619)</t>
  </si>
  <si>
    <t>Genitourinary (277)</t>
  </si>
  <si>
    <t>Infectious      (264)</t>
  </si>
  <si>
    <t>Respiratory (2,980)</t>
  </si>
  <si>
    <t>Musculoskeletal      (4,760)</t>
  </si>
  <si>
    <t>Musculoskeletal      (6,545)</t>
  </si>
  <si>
    <t>Musculoskeletal      (15,319)</t>
  </si>
  <si>
    <t>Anemias/Blood      (200)</t>
  </si>
  <si>
    <t>Anemias/Blood            (249)</t>
  </si>
  <si>
    <t>Infectious     (270)</t>
  </si>
  <si>
    <t>Heart          (2,120)</t>
  </si>
  <si>
    <t>Genitourinary (3,451)</t>
  </si>
  <si>
    <t>Genitourinary (5,884)</t>
  </si>
  <si>
    <t>Genitourinary (13,758)</t>
  </si>
  <si>
    <t>Skin            (140)</t>
  </si>
  <si>
    <t>Nervous        (223)</t>
  </si>
  <si>
    <t>Anemias/Blood          (241)</t>
  </si>
  <si>
    <t>Infectious       (1,553)</t>
  </si>
  <si>
    <t>Cerebrovascular          (9,821)</t>
  </si>
  <si>
    <t>Genitourinary (177)</t>
  </si>
  <si>
    <t>Cerebrovascular       (1,852)</t>
  </si>
  <si>
    <t>Mental       (3,069)</t>
  </si>
  <si>
    <t>Respiratory (1,578)</t>
  </si>
  <si>
    <t>Mental             (605)</t>
  </si>
  <si>
    <t>Injury/Poisoning            (1,417)</t>
  </si>
  <si>
    <t>Mental           (4,409)</t>
  </si>
  <si>
    <t>Heart        (7,962)</t>
  </si>
  <si>
    <t>Heart        (14,876)</t>
  </si>
  <si>
    <t>Heart        (24,465)</t>
  </si>
  <si>
    <t>Infectious       (400)</t>
  </si>
  <si>
    <t>Injury/Poisoning            (595)</t>
  </si>
  <si>
    <t>Mental        (1,044)</t>
  </si>
  <si>
    <t>Injury/Poisoning          (3180)</t>
  </si>
  <si>
    <t>Digestive     (3,774)</t>
  </si>
  <si>
    <t>Respiratory     (7,575)</t>
  </si>
  <si>
    <t>Respiratory     (13,701)</t>
  </si>
  <si>
    <t>Digestive    (347)</t>
  </si>
  <si>
    <t>Respiratory       (589)</t>
  </si>
  <si>
    <t>Digestive       (607)</t>
  </si>
  <si>
    <t>Digestive     (2,778)</t>
  </si>
  <si>
    <t>Injury/Poisoning          (2,678)</t>
  </si>
  <si>
    <t>Digestive       (5,231)</t>
  </si>
  <si>
    <t>Digestive       (13,205)</t>
  </si>
  <si>
    <t>Injury/Poisoning            (292)</t>
  </si>
  <si>
    <t>Digestive       (468)</t>
  </si>
  <si>
    <t>Respiratory       (315)</t>
  </si>
  <si>
    <t>Musculoskeletal (1,918)</t>
  </si>
  <si>
    <t>Injury/Poisoning         (12,024)</t>
  </si>
  <si>
    <t>Musculoskeletal (166)</t>
  </si>
  <si>
    <t>Heart          (1,492)</t>
  </si>
  <si>
    <t>Musculoskeletal      (2,438)</t>
  </si>
  <si>
    <t>Injury/Poisoning                (3,862)</t>
  </si>
  <si>
    <t>Mental       (9,575)</t>
  </si>
  <si>
    <t>Nervous       (165)</t>
  </si>
  <si>
    <t>Musculoskeletal (142)</t>
  </si>
  <si>
    <t>Respiratory (1251)</t>
  </si>
  <si>
    <t>Respiratory (2,393)</t>
  </si>
  <si>
    <t>Cerebrovascular        (3,360)</t>
  </si>
  <si>
    <t>Genitourinary (124)</t>
  </si>
  <si>
    <t>Infectious          (137)</t>
  </si>
  <si>
    <t>Skin              (105)</t>
  </si>
  <si>
    <t>Infectious       (803)</t>
  </si>
  <si>
    <t>Mental        (2,358)</t>
  </si>
  <si>
    <t>Genitourinary (2,917)</t>
  </si>
  <si>
    <t>Musculoskeletal      (7,041)</t>
  </si>
  <si>
    <t>Anemias/Blood        (109)</t>
  </si>
  <si>
    <t>Anemias/Blood             (135)</t>
  </si>
  <si>
    <t>Genitourinary (101)</t>
  </si>
  <si>
    <t>Skin               (647)</t>
  </si>
  <si>
    <t>Genitourinary (1,198)</t>
  </si>
  <si>
    <t>Musculoskeletal      (2,342)</t>
  </si>
  <si>
    <t>Genitourinary (4,972)</t>
  </si>
  <si>
    <t>Skin              (69)</t>
  </si>
  <si>
    <t>Nervous       (118)</t>
  </si>
  <si>
    <t>Infectious       (96)</t>
  </si>
  <si>
    <t>Cerebrovascular          (4,568)</t>
  </si>
  <si>
    <t>Skin                 (93)</t>
  </si>
  <si>
    <t>Anemias/Blood            (90)</t>
  </si>
  <si>
    <t>Genitourinary (574)</t>
  </si>
  <si>
    <t>Cerebrovascular       (1,038)</t>
  </si>
  <si>
    <t>Infectious        (1,292)</t>
  </si>
  <si>
    <t>Respiratory (974)</t>
  </si>
  <si>
    <t>Mental           (445)</t>
  </si>
  <si>
    <t>Mental        (1,216)</t>
  </si>
  <si>
    <t>Mental        (5,221)</t>
  </si>
  <si>
    <t>Heart        (15,611)</t>
  </si>
  <si>
    <t>Heart        (20,164)</t>
  </si>
  <si>
    <t>Infectious        (336)</t>
  </si>
  <si>
    <t>Respiratory        (408)</t>
  </si>
  <si>
    <t>Digestive       (733)</t>
  </si>
  <si>
    <t>Digestive     (3,103)</t>
  </si>
  <si>
    <t>Digestive     (3,921)</t>
  </si>
  <si>
    <t>Respiratory     (9,110)</t>
  </si>
  <si>
    <t>Digestive       (15,805)</t>
  </si>
  <si>
    <t>Injury/Poisoning            (242)</t>
  </si>
  <si>
    <t>Injury/Poisoning            (362)</t>
  </si>
  <si>
    <t>Injury/Poisoning             (623)</t>
  </si>
  <si>
    <t>Genitourinary (2,820)</t>
  </si>
  <si>
    <t>Heart        (3,832)</t>
  </si>
  <si>
    <t>Digestive       (7,505)</t>
  </si>
  <si>
    <t>Respiratory     (15,334)</t>
  </si>
  <si>
    <t>Digestive        (360)</t>
  </si>
  <si>
    <t>Genitourinary (474)</t>
  </si>
  <si>
    <t>Respiratory (2,741)</t>
  </si>
  <si>
    <t>Injury/Poisoning               (7,125)</t>
  </si>
  <si>
    <t>Digestive    (183)</t>
  </si>
  <si>
    <t>Respiratory         (372)</t>
  </si>
  <si>
    <t>Injury/Poisoning           (2,031)</t>
  </si>
  <si>
    <t>Mental         (2,500)</t>
  </si>
  <si>
    <t>Injury/Poisoning          (12,659)</t>
  </si>
  <si>
    <t>Nervous       (154)</t>
  </si>
  <si>
    <t>Musculoskeletal (160)</t>
  </si>
  <si>
    <t>Musculoskeletal (180)</t>
  </si>
  <si>
    <t>Respiratory (1,729)</t>
  </si>
  <si>
    <t>Musculoskeletal      (2,322)</t>
  </si>
  <si>
    <t>Cerebrovascular         (4,259)</t>
  </si>
  <si>
    <t>Mental       (11,325)</t>
  </si>
  <si>
    <t>Genitourinary (153)</t>
  </si>
  <si>
    <t>Infectious      (127)</t>
  </si>
  <si>
    <t>Infectious       (174)</t>
  </si>
  <si>
    <t>Musculoskeletal (1,385)</t>
  </si>
  <si>
    <t>Injury/Poisoning           (2,276)</t>
  </si>
  <si>
    <t>Musculoskeletal      (4,203)</t>
  </si>
  <si>
    <t>Genitourinary (8,786)</t>
  </si>
  <si>
    <t>Anemias/Blood              (91)</t>
  </si>
  <si>
    <t>Genitourinary  (119)</t>
  </si>
  <si>
    <t>Genitourinary (2,253)</t>
  </si>
  <si>
    <t>Genitourinary (2,967)</t>
  </si>
  <si>
    <t>Musculoskeletal      (8,278)</t>
  </si>
  <si>
    <t>Skin              (71)</t>
  </si>
  <si>
    <t>Anemias/Blood                (91)</t>
  </si>
  <si>
    <t>Infectious       (750)</t>
  </si>
  <si>
    <t>Anemias/Blood          (151)</t>
  </si>
  <si>
    <t>Heart              (628)</t>
  </si>
  <si>
    <t>Cerebrovascular         (814)</t>
  </si>
  <si>
    <t>Mental       (1,934)</t>
  </si>
  <si>
    <t>Cerebrovascular          (5,253)</t>
  </si>
  <si>
    <r>
      <t>Leading Causes of Hospitalization (Numbers of Hospitalizations) by Age and Sex</t>
    </r>
    <r>
      <rPr>
        <vertAlign val="superscript"/>
        <sz val="10"/>
        <rFont val="Arial"/>
        <family val="2"/>
      </rPr>
      <t>a</t>
    </r>
  </si>
  <si>
    <r>
      <t>Neoplasms</t>
    </r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     (7,094)</t>
    </r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</si>
  <si>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(480)</t>
    </r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</si>
  <si>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     (327)</t>
    </r>
  </si>
  <si>
    <r>
      <t>Neoplasms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 (10,286)</t>
    </r>
  </si>
  <si>
    <r>
      <t>Neoplasms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    (3,102)</t>
    </r>
  </si>
  <si>
    <r>
      <t>Neoplasms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   (20,888)</t>
    </r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</si>
  <si>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  (333)</t>
    </r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</si>
  <si>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(2,193)</t>
    </r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</si>
  <si>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(4,831)</t>
    </r>
  </si>
  <si>
    <r>
      <t>Neoplasms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      (76)</t>
    </r>
  </si>
  <si>
    <r>
      <t>Neoplasms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       (228)</t>
    </r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</si>
  <si>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(1,437)</t>
    </r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</si>
  <si>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(9,601)</t>
    </r>
  </si>
  <si>
    <r>
      <t>Neoplasms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     (2,469)</t>
    </r>
  </si>
  <si>
    <r>
      <t>Neoplasms</t>
    </r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     (4,709)</t>
    </r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</si>
  <si>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(238)</t>
    </r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</si>
  <si>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(155)</t>
    </r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</si>
  <si>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(163)</t>
    </r>
  </si>
  <si>
    <r>
      <t>Neoplasms</t>
    </r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      (7,835)</t>
    </r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</si>
  <si>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(593)</t>
    </r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</si>
  <si>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(1,098)</t>
    </r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</si>
  <si>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(1,898)</t>
    </r>
  </si>
  <si>
    <r>
      <t>Neoplasms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      (36)</t>
    </r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</si>
  <si>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(4,145)</t>
    </r>
  </si>
  <si>
    <r>
      <t>Neoplasms</t>
    </r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     (4,625)</t>
    </r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</si>
  <si>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(242)</t>
    </r>
  </si>
  <si>
    <r>
      <t>Neoplasms</t>
    </r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    (2,598)</t>
    </r>
  </si>
  <si>
    <r>
      <t>Neoplasms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   (13,053)</t>
    </r>
  </si>
  <si>
    <r>
      <t>Endocrine</t>
    </r>
    <r>
      <rPr>
        <vertAlign val="superscript"/>
        <sz val="8"/>
        <rFont val="Arial"/>
        <family val="2"/>
      </rPr>
      <t xml:space="preserve">c </t>
    </r>
    <r>
      <rPr>
        <sz val="8"/>
        <rFont val="Arial"/>
        <family val="2"/>
      </rPr>
      <t xml:space="preserve">     (172)</t>
    </r>
  </si>
  <si>
    <r>
      <t>Neoplasms</t>
    </r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      (5,577)</t>
    </r>
  </si>
  <si>
    <r>
      <t>Endocrine</t>
    </r>
    <r>
      <rPr>
        <vertAlign val="superscript"/>
        <sz val="8"/>
        <rFont val="Arial"/>
        <family val="2"/>
      </rPr>
      <t xml:space="preserve">c </t>
    </r>
    <r>
      <rPr>
        <sz val="8"/>
        <rFont val="Arial"/>
        <family val="2"/>
      </rPr>
      <t xml:space="preserve">      (170)</t>
    </r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</si>
  <si>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(844)</t>
    </r>
  </si>
  <si>
    <r>
      <t>Neoplasms</t>
    </r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         (160)</t>
    </r>
  </si>
  <si>
    <r>
      <t>Endocrine</t>
    </r>
    <r>
      <rPr>
        <vertAlign val="superscript"/>
        <sz val="8"/>
        <rFont val="Arial"/>
        <family val="2"/>
      </rPr>
      <t xml:space="preserve">c  </t>
    </r>
    <r>
      <rPr>
        <sz val="8"/>
        <rFont val="Arial"/>
        <family val="2"/>
      </rPr>
      <t xml:space="preserve">        (1,095)</t>
    </r>
  </si>
  <si>
    <r>
      <t>Endocrine</t>
    </r>
    <r>
      <rPr>
        <vertAlign val="superscript"/>
        <sz val="8"/>
        <rFont val="Arial"/>
        <family val="2"/>
      </rPr>
      <t xml:space="preserve">c </t>
    </r>
    <r>
      <rPr>
        <sz val="8"/>
        <rFont val="Arial"/>
        <family val="2"/>
      </rPr>
      <t xml:space="preserve">         (2,933)</t>
    </r>
  </si>
  <si>
    <r>
      <t>Endocrine</t>
    </r>
    <r>
      <rPr>
        <vertAlign val="superscript"/>
        <sz val="8"/>
        <rFont val="Arial"/>
        <family val="2"/>
      </rPr>
      <t xml:space="preserve">c  </t>
    </r>
    <r>
      <rPr>
        <sz val="8"/>
        <rFont val="Arial"/>
        <family val="2"/>
      </rPr>
      <t xml:space="preserve">     (5,456)</t>
    </r>
  </si>
  <si>
    <r>
      <t>Neoplasms</t>
    </r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      (40)</t>
    </r>
  </si>
  <si>
    <r>
      <t>Neoplasms</t>
    </r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          (53)</t>
    </r>
  </si>
  <si>
    <r>
      <t>a</t>
    </r>
    <r>
      <rPr>
        <sz val="8"/>
        <rFont val="Arial"/>
        <family val="2"/>
      </rPr>
      <t xml:space="preserve">  See Appendix and Table H-1 for corresponding diagnostic groups by ICD-9 CM codes.</t>
    </r>
  </si>
  <si>
    <r>
      <t>b</t>
    </r>
    <r>
      <rPr>
        <sz val="7.5"/>
        <rFont val="Arial"/>
        <family val="2"/>
      </rPr>
      <t xml:space="preserve">  Includes both benign and malignant neoplasms.</t>
    </r>
  </si>
  <si>
    <r>
      <t>c</t>
    </r>
    <r>
      <rPr>
        <sz val="7.5"/>
        <rFont val="Arial"/>
        <family val="2"/>
      </rPr>
      <t xml:space="preserve">  Endocrine, nutritional, metabolic, and immunologic disorders, including diabetes mellitus and volume depletion (dehydration).</t>
    </r>
  </si>
  <si>
    <t xml:space="preserve">  Other Transport (E800-E807 [.0,.1,.8,.9], E820-E825 [.0-.5,.8,.9], E826.2-.8, 
                              E827- E829[.2-.9],E831,E833-E845)</t>
  </si>
  <si>
    <r>
      <t>Relative Risk</t>
    </r>
    <r>
      <rPr>
        <b/>
        <vertAlign val="superscript"/>
        <sz val="8"/>
        <rFont val="Arial"/>
        <family val="2"/>
      </rPr>
      <t>a,c</t>
    </r>
  </si>
  <si>
    <r>
      <t>Intent/Mechanism of Injury</t>
    </r>
    <r>
      <rPr>
        <b/>
        <vertAlign val="superscript"/>
        <sz val="8"/>
        <rFont val="Arial"/>
        <family val="2"/>
      </rPr>
      <t>b</t>
    </r>
    <r>
      <rPr>
        <b/>
        <sz val="8"/>
        <rFont val="Arial"/>
        <family val="2"/>
      </rPr>
      <t xml:space="preserve"> </t>
    </r>
  </si>
  <si>
    <r>
      <t>Diagnostic Group</t>
    </r>
    <r>
      <rPr>
        <b/>
        <vertAlign val="superscript"/>
        <sz val="8"/>
        <rFont val="Arial"/>
        <family val="2"/>
      </rPr>
      <t>b</t>
    </r>
  </si>
  <si>
    <r>
      <t>White non-Hispanic</t>
    </r>
    <r>
      <rPr>
        <b/>
        <vertAlign val="superscript"/>
        <sz val="8"/>
        <rFont val="Arial"/>
        <family val="2"/>
      </rPr>
      <t>g</t>
    </r>
  </si>
  <si>
    <r>
      <t>Black non-Hispanic</t>
    </r>
    <r>
      <rPr>
        <b/>
        <vertAlign val="superscript"/>
        <sz val="8"/>
        <rFont val="Arial"/>
        <family val="2"/>
      </rPr>
      <t>g</t>
    </r>
  </si>
  <si>
    <r>
      <t>Hispanic</t>
    </r>
    <r>
      <rPr>
        <b/>
        <vertAlign val="superscript"/>
        <sz val="8"/>
        <rFont val="Arial"/>
        <family val="2"/>
      </rPr>
      <t>g</t>
    </r>
  </si>
  <si>
    <r>
      <t>Discharges</t>
    </r>
    <r>
      <rPr>
        <b/>
        <vertAlign val="superscript"/>
        <sz val="8"/>
        <rFont val="Arial"/>
        <family val="2"/>
      </rPr>
      <t>a</t>
    </r>
  </si>
  <si>
    <r>
      <t>Intent/Mechanism of Injury</t>
    </r>
    <r>
      <rPr>
        <b/>
        <vertAlign val="superscript"/>
        <sz val="8"/>
        <rFont val="Arial"/>
        <family val="2"/>
      </rPr>
      <t>c</t>
    </r>
    <r>
      <rPr>
        <b/>
        <sz val="8"/>
        <rFont val="Arial"/>
        <family val="2"/>
      </rPr>
      <t xml:space="preserve"> </t>
    </r>
  </si>
  <si>
    <r>
      <t>No.</t>
    </r>
    <r>
      <rPr>
        <b/>
        <vertAlign val="superscript"/>
        <sz val="8"/>
        <rFont val="Arial"/>
        <family val="2"/>
      </rPr>
      <t>e</t>
    </r>
  </si>
  <si>
    <r>
      <t>Rate</t>
    </r>
    <r>
      <rPr>
        <b/>
        <vertAlign val="superscript"/>
        <sz val="8"/>
        <rFont val="Arial"/>
        <family val="2"/>
      </rPr>
      <t>c,d</t>
    </r>
  </si>
  <si>
    <r>
      <t xml:space="preserve">Intent/Mechanism of Injury </t>
    </r>
    <r>
      <rPr>
        <b/>
        <vertAlign val="superscript"/>
        <sz val="8"/>
        <rFont val="Arial"/>
        <family val="2"/>
      </rPr>
      <t>b</t>
    </r>
    <r>
      <rPr>
        <b/>
        <sz val="8"/>
        <rFont val="Arial"/>
        <family val="2"/>
      </rPr>
      <t xml:space="preserve"> </t>
    </r>
  </si>
  <si>
    <r>
      <t>White Non-Hispanic</t>
    </r>
    <r>
      <rPr>
        <b/>
        <vertAlign val="superscript"/>
        <sz val="9"/>
        <rFont val="Arial"/>
        <family val="2"/>
      </rPr>
      <t>g</t>
    </r>
  </si>
  <si>
    <r>
      <t>Black Non-Hispanic</t>
    </r>
    <r>
      <rPr>
        <b/>
        <vertAlign val="superscript"/>
        <sz val="9"/>
        <rFont val="Arial"/>
        <family val="2"/>
      </rPr>
      <t>g</t>
    </r>
  </si>
  <si>
    <r>
      <t>Hispanic</t>
    </r>
    <r>
      <rPr>
        <b/>
        <vertAlign val="superscript"/>
        <sz val="9"/>
        <rFont val="Arial"/>
        <family val="2"/>
      </rPr>
      <t>g</t>
    </r>
  </si>
  <si>
    <r>
      <t>Diagnostic Group (ICD-9 CM Code)</t>
    </r>
    <r>
      <rPr>
        <b/>
        <vertAlign val="superscript"/>
        <sz val="9"/>
        <rFont val="Arial"/>
        <family val="2"/>
      </rPr>
      <t>b,d</t>
    </r>
  </si>
  <si>
    <r>
      <t>No.</t>
    </r>
    <r>
      <rPr>
        <b/>
        <vertAlign val="superscript"/>
        <sz val="9"/>
        <rFont val="Arial"/>
        <family val="2"/>
      </rPr>
      <t>a</t>
    </r>
  </si>
  <si>
    <r>
      <t>Rate</t>
    </r>
    <r>
      <rPr>
        <b/>
        <vertAlign val="superscript"/>
        <sz val="9"/>
        <rFont val="Arial"/>
        <family val="2"/>
      </rPr>
      <t>c</t>
    </r>
  </si>
  <si>
    <r>
      <t>Injury &amp; poisoning (800-999)</t>
    </r>
    <r>
      <rPr>
        <i/>
        <vertAlign val="superscript"/>
        <sz val="9"/>
        <rFont val="Arial"/>
        <family val="2"/>
      </rPr>
      <t>f</t>
    </r>
  </si>
  <si>
    <r>
      <t>Injury &amp; poisoning (800-999)</t>
    </r>
    <r>
      <rPr>
        <i/>
        <vertAlign val="superscript"/>
        <sz val="8"/>
        <rFont val="Arial"/>
        <family val="2"/>
      </rPr>
      <t>f</t>
    </r>
  </si>
  <si>
    <r>
      <t>Age Group/Diagnostic Group</t>
    </r>
    <r>
      <rPr>
        <b/>
        <vertAlign val="superscript"/>
        <sz val="8"/>
        <rFont val="Arial"/>
        <family val="2"/>
      </rPr>
      <t>b,d</t>
    </r>
  </si>
  <si>
    <r>
      <t>No.</t>
    </r>
    <r>
      <rPr>
        <b/>
        <vertAlign val="superscript"/>
        <sz val="8"/>
        <rFont val="Arial"/>
        <family val="2"/>
      </rPr>
      <t>d</t>
    </r>
  </si>
  <si>
    <r>
      <t>Rate</t>
    </r>
    <r>
      <rPr>
        <b/>
        <vertAlign val="superscript"/>
        <sz val="8"/>
        <rFont val="Arial"/>
        <family val="2"/>
      </rPr>
      <t>c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</si>
</sst>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18">
    <font>
      <sz val="8"/>
      <name val="Arial"/>
      <family val="0"/>
    </font>
    <font>
      <sz val="10"/>
      <name val="Arial"/>
      <family val="0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vertAlign val="superscript"/>
      <sz val="7.5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i/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21" applyFont="1" applyFill="1">
      <alignment/>
      <protection/>
    </xf>
    <xf numFmtId="0" fontId="1" fillId="0" borderId="0" xfId="21" applyFont="1" applyFill="1" applyBorder="1" applyAlignment="1">
      <alignment horizontal="center"/>
      <protection/>
    </xf>
    <xf numFmtId="165" fontId="1" fillId="0" borderId="0" xfId="21" applyNumberFormat="1" applyFont="1" applyFill="1">
      <alignment/>
      <protection/>
    </xf>
    <xf numFmtId="3" fontId="1" fillId="0" borderId="0" xfId="21" applyNumberFormat="1" applyFont="1" applyFill="1">
      <alignment/>
      <protection/>
    </xf>
    <xf numFmtId="0" fontId="0" fillId="0" borderId="1" xfId="21" applyFont="1" applyFill="1" applyBorder="1">
      <alignment/>
      <protection/>
    </xf>
    <xf numFmtId="3" fontId="0" fillId="0" borderId="1" xfId="21" applyNumberFormat="1" applyFont="1" applyFill="1" applyBorder="1">
      <alignment/>
      <protection/>
    </xf>
    <xf numFmtId="164" fontId="0" fillId="0" borderId="1" xfId="21" applyNumberFormat="1" applyFont="1" applyFill="1" applyBorder="1">
      <alignment/>
      <protection/>
    </xf>
    <xf numFmtId="165" fontId="0" fillId="0" borderId="1" xfId="21" applyNumberFormat="1" applyFont="1" applyFill="1" applyBorder="1">
      <alignment/>
      <protection/>
    </xf>
    <xf numFmtId="0" fontId="0" fillId="0" borderId="0" xfId="0" applyFill="1" applyAlignment="1">
      <alignment/>
    </xf>
    <xf numFmtId="165" fontId="0" fillId="0" borderId="0" xfId="21" applyNumberFormat="1" applyFont="1" applyFill="1">
      <alignment/>
      <protection/>
    </xf>
    <xf numFmtId="3" fontId="0" fillId="0" borderId="0" xfId="21" applyNumberFormat="1" applyFont="1" applyFill="1">
      <alignment/>
      <protection/>
    </xf>
    <xf numFmtId="0" fontId="0" fillId="0" borderId="0" xfId="21" applyFont="1" applyFill="1">
      <alignment/>
      <protection/>
    </xf>
    <xf numFmtId="0" fontId="0" fillId="0" borderId="2" xfId="21" applyFont="1" applyFill="1" applyBorder="1">
      <alignment/>
      <protection/>
    </xf>
    <xf numFmtId="0" fontId="4" fillId="0" borderId="3" xfId="21" applyFont="1" applyFill="1" applyBorder="1" applyAlignment="1">
      <alignment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21" applyFont="1" applyFill="1" applyAlignment="1">
      <alignment vertical="center"/>
      <protection/>
    </xf>
    <xf numFmtId="0" fontId="0" fillId="0" borderId="3" xfId="21" applyFont="1" applyFill="1" applyBorder="1">
      <alignment/>
      <protection/>
    </xf>
    <xf numFmtId="0" fontId="0" fillId="0" borderId="3" xfId="21" applyFont="1" applyFill="1" applyBorder="1" applyAlignment="1">
      <alignment horizontal="left" indent="1"/>
      <protection/>
    </xf>
    <xf numFmtId="0" fontId="0" fillId="0" borderId="3" xfId="21" applyFont="1" applyFill="1" applyBorder="1" applyAlignment="1">
      <alignment horizontal="left" indent="2"/>
      <protection/>
    </xf>
    <xf numFmtId="0" fontId="0" fillId="0" borderId="3" xfId="21" applyFont="1" applyFill="1" applyBorder="1" applyAlignment="1">
      <alignment horizontal="left" indent="3"/>
      <protection/>
    </xf>
    <xf numFmtId="0" fontId="0" fillId="0" borderId="3" xfId="21" applyFont="1" applyFill="1" applyBorder="1" applyAlignment="1">
      <alignment horizontal="left"/>
      <protection/>
    </xf>
    <xf numFmtId="0" fontId="2" fillId="0" borderId="0" xfId="21" applyFont="1" applyFill="1">
      <alignment/>
      <protection/>
    </xf>
    <xf numFmtId="3" fontId="8" fillId="0" borderId="0" xfId="21" applyNumberFormat="1" applyFont="1" applyFill="1">
      <alignment/>
      <protection/>
    </xf>
    <xf numFmtId="165" fontId="8" fillId="0" borderId="0" xfId="21" applyNumberFormat="1" applyFont="1" applyFill="1">
      <alignment/>
      <protection/>
    </xf>
    <xf numFmtId="0" fontId="8" fillId="0" borderId="0" xfId="0" applyFont="1" applyFill="1" applyAlignment="1">
      <alignment/>
    </xf>
    <xf numFmtId="0" fontId="8" fillId="0" borderId="0" xfId="21" applyFont="1" applyFill="1">
      <alignment/>
      <protection/>
    </xf>
    <xf numFmtId="164" fontId="0" fillId="0" borderId="0" xfId="21" applyNumberFormat="1" applyFont="1" applyFill="1">
      <alignment/>
      <protection/>
    </xf>
    <xf numFmtId="0" fontId="1" fillId="0" borderId="0" xfId="0" applyFont="1" applyFill="1" applyAlignment="1">
      <alignment horizontal="center"/>
    </xf>
    <xf numFmtId="0" fontId="0" fillId="0" borderId="1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3" xfId="20" applyFont="1" applyFill="1" applyBorder="1" applyAlignment="1">
      <alignment horizontal="left" indent="1"/>
      <protection/>
    </xf>
    <xf numFmtId="165" fontId="0" fillId="0" borderId="3" xfId="0" applyNumberFormat="1" applyFill="1" applyBorder="1" applyAlignment="1">
      <alignment horizontal="right"/>
    </xf>
    <xf numFmtId="165" fontId="0" fillId="0" borderId="3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3" xfId="0" applyFont="1" applyFill="1" applyBorder="1" applyAlignment="1">
      <alignment horizontal="left" indent="3"/>
    </xf>
    <xf numFmtId="0" fontId="0" fillId="0" borderId="0" xfId="20" applyFont="1" applyFill="1" applyBorder="1">
      <alignment/>
      <protection/>
    </xf>
    <xf numFmtId="0" fontId="10" fillId="0" borderId="0" xfId="21" applyFont="1" applyFill="1">
      <alignment/>
      <protection/>
    </xf>
    <xf numFmtId="0" fontId="10" fillId="0" borderId="0" xfId="20" applyFont="1" applyFill="1">
      <alignment/>
      <protection/>
    </xf>
    <xf numFmtId="0" fontId="8" fillId="0" borderId="0" xfId="20" applyFont="1" applyFill="1">
      <alignment/>
      <protection/>
    </xf>
    <xf numFmtId="0" fontId="0" fillId="0" borderId="3" xfId="19" applyFont="1" applyFill="1" applyBorder="1" applyAlignment="1">
      <alignment horizontal="center" vertical="center"/>
      <protection/>
    </xf>
    <xf numFmtId="0" fontId="0" fillId="0" borderId="4" xfId="19" applyFont="1" applyFill="1" applyBorder="1" applyAlignment="1">
      <alignment horizontal="center" vertical="center" wrapText="1"/>
      <protection/>
    </xf>
    <xf numFmtId="3" fontId="0" fillId="0" borderId="3" xfId="19" applyNumberFormat="1" applyFont="1" applyFill="1" applyBorder="1" applyAlignment="1">
      <alignment horizontal="center" vertical="center" wrapText="1"/>
      <protection/>
    </xf>
    <xf numFmtId="0" fontId="0" fillId="0" borderId="2" xfId="19" applyFont="1" applyFill="1" applyBorder="1" applyAlignment="1">
      <alignment horizontal="center" vertical="center"/>
      <protection/>
    </xf>
    <xf numFmtId="0" fontId="0" fillId="0" borderId="5" xfId="19" applyFont="1" applyFill="1" applyBorder="1" applyAlignment="1">
      <alignment horizontal="center" vertical="center" wrapText="1"/>
      <protection/>
    </xf>
    <xf numFmtId="3" fontId="0" fillId="0" borderId="2" xfId="19" applyNumberFormat="1" applyFont="1" applyFill="1" applyBorder="1" applyAlignment="1">
      <alignment horizontal="center" vertical="center" wrapText="1"/>
      <protection/>
    </xf>
    <xf numFmtId="0" fontId="4" fillId="0" borderId="3" xfId="20" applyFont="1" applyFill="1" applyBorder="1">
      <alignment/>
      <protection/>
    </xf>
    <xf numFmtId="0" fontId="4" fillId="0" borderId="2" xfId="20" applyFont="1" applyFill="1" applyBorder="1">
      <alignment/>
      <protection/>
    </xf>
    <xf numFmtId="0" fontId="0" fillId="0" borderId="3" xfId="20" applyFont="1" applyFill="1" applyBorder="1" applyAlignment="1">
      <alignment horizontal="left" wrapText="1" indent="1"/>
      <protection/>
    </xf>
    <xf numFmtId="0" fontId="4" fillId="2" borderId="3" xfId="20" applyFont="1" applyFill="1" applyBorder="1">
      <alignment/>
      <protection/>
    </xf>
    <xf numFmtId="165" fontId="4" fillId="2" borderId="3" xfId="0" applyNumberFormat="1" applyFont="1" applyFill="1" applyBorder="1" applyAlignment="1">
      <alignment horizontal="right"/>
    </xf>
    <xf numFmtId="165" fontId="4" fillId="2" borderId="3" xfId="0" applyNumberFormat="1" applyFont="1" applyFill="1" applyBorder="1" applyAlignment="1">
      <alignment/>
    </xf>
    <xf numFmtId="0" fontId="4" fillId="2" borderId="2" xfId="20" applyFont="1" applyFill="1" applyBorder="1">
      <alignment/>
      <protection/>
    </xf>
    <xf numFmtId="165" fontId="4" fillId="2" borderId="2" xfId="0" applyNumberFormat="1" applyFont="1" applyFill="1" applyBorder="1" applyAlignment="1">
      <alignment horizontal="right"/>
    </xf>
    <xf numFmtId="165" fontId="4" fillId="2" borderId="2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6" xfId="21" applyFont="1" applyFill="1" applyBorder="1">
      <alignment/>
      <protection/>
    </xf>
    <xf numFmtId="3" fontId="4" fillId="0" borderId="7" xfId="21" applyNumberFormat="1" applyFont="1" applyFill="1" applyBorder="1" applyAlignment="1">
      <alignment horizontal="center"/>
      <protection/>
    </xf>
    <xf numFmtId="3" fontId="4" fillId="0" borderId="8" xfId="21" applyNumberFormat="1" applyFont="1" applyFill="1" applyBorder="1" applyAlignment="1">
      <alignment horizontal="center"/>
      <protection/>
    </xf>
    <xf numFmtId="3" fontId="4" fillId="0" borderId="9" xfId="21" applyNumberFormat="1" applyFont="1" applyFill="1" applyBorder="1" applyAlignment="1">
      <alignment horizontal="center"/>
      <protection/>
    </xf>
    <xf numFmtId="165" fontId="4" fillId="0" borderId="0" xfId="21" applyNumberFormat="1" applyFont="1" applyFill="1">
      <alignment/>
      <protection/>
    </xf>
    <xf numFmtId="3" fontId="4" fillId="0" borderId="0" xfId="21" applyNumberFormat="1" applyFont="1" applyFill="1">
      <alignment/>
      <protection/>
    </xf>
    <xf numFmtId="0" fontId="4" fillId="0" borderId="0" xfId="21" applyFont="1" applyFill="1">
      <alignment/>
      <protection/>
    </xf>
    <xf numFmtId="0" fontId="4" fillId="0" borderId="2" xfId="21" applyFont="1" applyFill="1" applyBorder="1">
      <alignment/>
      <protection/>
    </xf>
    <xf numFmtId="3" fontId="4" fillId="0" borderId="10" xfId="21" applyNumberFormat="1" applyFont="1" applyFill="1" applyBorder="1" applyAlignment="1">
      <alignment horizontal="center" vertical="center"/>
      <protection/>
    </xf>
    <xf numFmtId="164" fontId="4" fillId="0" borderId="10" xfId="21" applyNumberFormat="1" applyFont="1" applyFill="1" applyBorder="1" applyAlignment="1">
      <alignment horizontal="center" vertical="center"/>
      <protection/>
    </xf>
    <xf numFmtId="165" fontId="4" fillId="0" borderId="10" xfId="21" applyNumberFormat="1" applyFont="1" applyFill="1" applyBorder="1" applyAlignment="1">
      <alignment horizontal="center" vertical="center"/>
      <protection/>
    </xf>
    <xf numFmtId="3" fontId="4" fillId="0" borderId="9" xfId="21" applyNumberFormat="1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/>
      <protection/>
    </xf>
    <xf numFmtId="3" fontId="1" fillId="0" borderId="0" xfId="19" applyNumberFormat="1" applyFont="1" applyFill="1" applyBorder="1">
      <alignment/>
      <protection/>
    </xf>
    <xf numFmtId="0" fontId="1" fillId="0" borderId="0" xfId="19" applyFont="1" applyFill="1" applyBorder="1">
      <alignment/>
      <protection/>
    </xf>
    <xf numFmtId="0" fontId="1" fillId="0" borderId="0" xfId="19" applyFont="1" applyFill="1" applyBorder="1" applyAlignment="1">
      <alignment horizontal="center"/>
      <protection/>
    </xf>
    <xf numFmtId="0" fontId="1" fillId="0" borderId="1" xfId="19" applyFill="1" applyBorder="1">
      <alignment/>
      <protection/>
    </xf>
    <xf numFmtId="0" fontId="0" fillId="0" borderId="1" xfId="19" applyFont="1" applyFill="1" applyBorder="1">
      <alignment/>
      <protection/>
    </xf>
    <xf numFmtId="0" fontId="1" fillId="0" borderId="1" xfId="19" applyFill="1" applyBorder="1" applyAlignment="1">
      <alignment horizontal="left"/>
      <protection/>
    </xf>
    <xf numFmtId="3" fontId="1" fillId="0" borderId="1" xfId="19" applyNumberFormat="1" applyFill="1" applyBorder="1">
      <alignment/>
      <protection/>
    </xf>
    <xf numFmtId="3" fontId="1" fillId="0" borderId="0" xfId="19" applyNumberFormat="1" applyFill="1" applyBorder="1">
      <alignment/>
      <protection/>
    </xf>
    <xf numFmtId="0" fontId="1" fillId="0" borderId="0" xfId="19" applyFill="1" applyBorder="1">
      <alignment/>
      <protection/>
    </xf>
    <xf numFmtId="0" fontId="12" fillId="0" borderId="6" xfId="19" applyFont="1" applyFill="1" applyBorder="1">
      <alignment/>
      <protection/>
    </xf>
    <xf numFmtId="0" fontId="4" fillId="0" borderId="6" xfId="19" applyFont="1" applyFill="1" applyBorder="1">
      <alignment/>
      <protection/>
    </xf>
    <xf numFmtId="0" fontId="4" fillId="0" borderId="7" xfId="19" applyFont="1" applyFill="1" applyBorder="1" applyAlignment="1">
      <alignment horizontal="center"/>
      <protection/>
    </xf>
    <xf numFmtId="0" fontId="4" fillId="0" borderId="8" xfId="19" applyFont="1" applyFill="1" applyBorder="1" applyAlignment="1">
      <alignment horizontal="center"/>
      <protection/>
    </xf>
    <xf numFmtId="0" fontId="4" fillId="0" borderId="11" xfId="19" applyFont="1" applyFill="1" applyBorder="1" applyAlignment="1">
      <alignment horizontal="center"/>
      <protection/>
    </xf>
    <xf numFmtId="3" fontId="12" fillId="0" borderId="0" xfId="19" applyNumberFormat="1" applyFont="1" applyFill="1" applyBorder="1">
      <alignment/>
      <protection/>
    </xf>
    <xf numFmtId="0" fontId="12" fillId="0" borderId="0" xfId="19" applyFont="1" applyFill="1" applyBorder="1">
      <alignment/>
      <protection/>
    </xf>
    <xf numFmtId="0" fontId="4" fillId="0" borderId="2" xfId="19" applyFont="1" applyFill="1" applyBorder="1">
      <alignment/>
      <protection/>
    </xf>
    <xf numFmtId="0" fontId="4" fillId="0" borderId="2" xfId="19" applyFont="1" applyFill="1" applyBorder="1" applyAlignment="1">
      <alignment horizontal="right"/>
      <protection/>
    </xf>
    <xf numFmtId="0" fontId="4" fillId="0" borderId="10" xfId="19" applyFont="1" applyFill="1" applyBorder="1" applyAlignment="1">
      <alignment horizontal="center"/>
      <protection/>
    </xf>
    <xf numFmtId="3" fontId="4" fillId="0" borderId="10" xfId="19" applyNumberFormat="1" applyFont="1" applyFill="1" applyBorder="1" applyAlignment="1" quotePrefix="1">
      <alignment horizontal="center"/>
      <protection/>
    </xf>
    <xf numFmtId="3" fontId="4" fillId="0" borderId="7" xfId="19" applyNumberFormat="1" applyFont="1" applyFill="1" applyBorder="1" applyAlignment="1">
      <alignment horizontal="center"/>
      <protection/>
    </xf>
    <xf numFmtId="3" fontId="4" fillId="0" borderId="0" xfId="19" applyNumberFormat="1" applyFont="1" applyFill="1" applyBorder="1">
      <alignment/>
      <protection/>
    </xf>
    <xf numFmtId="0" fontId="4" fillId="0" borderId="0" xfId="19" applyFont="1" applyFill="1" applyBorder="1">
      <alignment/>
      <protection/>
    </xf>
    <xf numFmtId="0" fontId="4" fillId="0" borderId="3" xfId="19" applyFont="1" applyFill="1" applyBorder="1" applyAlignment="1">
      <alignment horizontal="left" vertical="center" wrapText="1"/>
      <protection/>
    </xf>
    <xf numFmtId="3" fontId="1" fillId="0" borderId="0" xfId="19" applyNumberFormat="1" applyFill="1" applyBorder="1" applyAlignment="1">
      <alignment vertical="center"/>
      <protection/>
    </xf>
    <xf numFmtId="0" fontId="1" fillId="0" borderId="0" xfId="19" applyFill="1" applyBorder="1" applyAlignment="1">
      <alignment vertical="center"/>
      <protection/>
    </xf>
    <xf numFmtId="0" fontId="1" fillId="0" borderId="3" xfId="19" applyFill="1" applyBorder="1" applyAlignment="1">
      <alignment vertical="center"/>
      <protection/>
    </xf>
    <xf numFmtId="0" fontId="1" fillId="0" borderId="2" xfId="19" applyFill="1" applyBorder="1" applyAlignment="1">
      <alignment vertical="center"/>
      <protection/>
    </xf>
    <xf numFmtId="0" fontId="4" fillId="0" borderId="3" xfId="19" applyFont="1" applyFill="1" applyBorder="1" applyAlignment="1">
      <alignment vertical="center"/>
      <protection/>
    </xf>
    <xf numFmtId="0" fontId="0" fillId="0" borderId="3" xfId="19" applyFont="1" applyFill="1" applyBorder="1" applyAlignment="1">
      <alignment horizontal="center" vertical="center" wrapText="1"/>
      <protection/>
    </xf>
    <xf numFmtId="0" fontId="0" fillId="0" borderId="2" xfId="19" applyFont="1" applyFill="1" applyBorder="1" applyAlignment="1">
      <alignment horizontal="center" vertical="center" wrapText="1"/>
      <protection/>
    </xf>
    <xf numFmtId="0" fontId="2" fillId="0" borderId="0" xfId="19" applyFont="1" applyFill="1" applyBorder="1">
      <alignment/>
      <protection/>
    </xf>
    <xf numFmtId="0" fontId="8" fillId="0" borderId="0" xfId="19" applyFont="1" applyFill="1" applyBorder="1">
      <alignment/>
      <protection/>
    </xf>
    <xf numFmtId="0" fontId="8" fillId="0" borderId="0" xfId="19" applyFont="1" applyFill="1" applyBorder="1" applyAlignment="1">
      <alignment horizontal="left"/>
      <protection/>
    </xf>
    <xf numFmtId="3" fontId="8" fillId="0" borderId="0" xfId="19" applyNumberFormat="1" applyFont="1" applyFill="1" applyBorder="1">
      <alignment/>
      <protection/>
    </xf>
    <xf numFmtId="0" fontId="0" fillId="0" borderId="0" xfId="19" applyFont="1" applyFill="1" applyBorder="1">
      <alignment/>
      <protection/>
    </xf>
    <xf numFmtId="0" fontId="1" fillId="0" borderId="0" xfId="19" applyFill="1" applyBorder="1" applyAlignment="1">
      <alignment horizontal="left"/>
      <protection/>
    </xf>
    <xf numFmtId="3" fontId="0" fillId="0" borderId="0" xfId="19" applyNumberFormat="1" applyFont="1" applyFill="1" applyBorder="1" applyAlignment="1">
      <alignment horizontal="center" wrapText="1"/>
      <protection/>
    </xf>
    <xf numFmtId="0" fontId="6" fillId="0" borderId="0" xfId="20" applyFont="1" applyFill="1" applyAlignment="1">
      <alignment horizontal="center"/>
      <protection/>
    </xf>
    <xf numFmtId="0" fontId="1" fillId="0" borderId="0" xfId="20" applyFill="1">
      <alignment/>
      <protection/>
    </xf>
    <xf numFmtId="0" fontId="1" fillId="0" borderId="0" xfId="20" applyFill="1" applyAlignment="1">
      <alignment horizontal="center"/>
      <protection/>
    </xf>
    <xf numFmtId="3" fontId="1" fillId="0" borderId="0" xfId="20" applyNumberFormat="1" applyFill="1">
      <alignment/>
      <protection/>
    </xf>
    <xf numFmtId="164" fontId="1" fillId="0" borderId="0" xfId="20" applyNumberFormat="1" applyFill="1">
      <alignment/>
      <protection/>
    </xf>
    <xf numFmtId="165" fontId="1" fillId="0" borderId="0" xfId="20" applyNumberFormat="1" applyFill="1">
      <alignment/>
      <protection/>
    </xf>
    <xf numFmtId="164" fontId="0" fillId="0" borderId="0" xfId="20" applyNumberFormat="1" applyFont="1" applyFill="1" applyBorder="1">
      <alignment/>
      <protection/>
    </xf>
    <xf numFmtId="3" fontId="0" fillId="0" borderId="12" xfId="20" applyNumberFormat="1" applyFont="1" applyFill="1" applyBorder="1">
      <alignment/>
      <protection/>
    </xf>
    <xf numFmtId="165" fontId="0" fillId="0" borderId="0" xfId="20" applyNumberFormat="1" applyFont="1" applyFill="1" applyBorder="1">
      <alignment/>
      <protection/>
    </xf>
    <xf numFmtId="3" fontId="0" fillId="0" borderId="4" xfId="20" applyNumberFormat="1" applyFont="1" applyFill="1" applyBorder="1">
      <alignment/>
      <protection/>
    </xf>
    <xf numFmtId="3" fontId="0" fillId="0" borderId="12" xfId="20" applyNumberFormat="1" applyFont="1" applyFill="1" applyBorder="1" applyAlignment="1">
      <alignment horizontal="right"/>
      <protection/>
    </xf>
    <xf numFmtId="164" fontId="0" fillId="0" borderId="0" xfId="20" applyNumberFormat="1" applyFont="1" applyFill="1" applyBorder="1" applyAlignment="1">
      <alignment horizontal="right"/>
      <protection/>
    </xf>
    <xf numFmtId="0" fontId="0" fillId="0" borderId="3" xfId="20" applyFont="1" applyFill="1" applyBorder="1" applyAlignment="1">
      <alignment horizontal="left"/>
      <protection/>
    </xf>
    <xf numFmtId="0" fontId="0" fillId="0" borderId="3" xfId="20" applyFont="1" applyFill="1" applyBorder="1" applyAlignment="1">
      <alignment horizontal="left" indent="5"/>
      <protection/>
    </xf>
    <xf numFmtId="3" fontId="0" fillId="0" borderId="12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3" fontId="0" fillId="0" borderId="12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5" fontId="0" fillId="0" borderId="0" xfId="20" applyNumberFormat="1" applyFont="1" applyFill="1" applyBorder="1" applyAlignment="1">
      <alignment horizontal="right"/>
      <protection/>
    </xf>
    <xf numFmtId="3" fontId="0" fillId="0" borderId="0" xfId="20" applyNumberFormat="1" applyFont="1" applyFill="1" applyBorder="1">
      <alignment/>
      <protection/>
    </xf>
    <xf numFmtId="3" fontId="0" fillId="0" borderId="0" xfId="20" applyNumberFormat="1" applyFont="1" applyFill="1" applyBorder="1" applyAlignment="1">
      <alignment horizontal="right"/>
      <protection/>
    </xf>
    <xf numFmtId="0" fontId="2" fillId="0" borderId="0" xfId="20" applyFont="1" applyFill="1">
      <alignment/>
      <protection/>
    </xf>
    <xf numFmtId="0" fontId="0" fillId="0" borderId="0" xfId="20" applyFont="1" applyFill="1">
      <alignment/>
      <protection/>
    </xf>
    <xf numFmtId="3" fontId="1" fillId="0" borderId="0" xfId="20" applyNumberFormat="1" applyFont="1" applyFill="1">
      <alignment/>
      <protection/>
    </xf>
    <xf numFmtId="164" fontId="1" fillId="0" borderId="0" xfId="20" applyNumberFormat="1" applyFont="1" applyFill="1">
      <alignment/>
      <protection/>
    </xf>
    <xf numFmtId="165" fontId="1" fillId="0" borderId="0" xfId="20" applyNumberFormat="1" applyFont="1" applyFill="1">
      <alignment/>
      <protection/>
    </xf>
    <xf numFmtId="0" fontId="1" fillId="0" borderId="0" xfId="20" applyFont="1" applyFill="1">
      <alignment/>
      <protection/>
    </xf>
    <xf numFmtId="0" fontId="6" fillId="0" borderId="6" xfId="20" applyFont="1" applyFill="1" applyBorder="1">
      <alignment/>
      <protection/>
    </xf>
    <xf numFmtId="3" fontId="4" fillId="0" borderId="7" xfId="20" applyNumberFormat="1" applyFont="1" applyFill="1" applyBorder="1" applyAlignment="1">
      <alignment horizontal="center"/>
      <protection/>
    </xf>
    <xf numFmtId="3" fontId="4" fillId="0" borderId="8" xfId="20" applyNumberFormat="1" applyFont="1" applyFill="1" applyBorder="1" applyAlignment="1">
      <alignment horizontal="center"/>
      <protection/>
    </xf>
    <xf numFmtId="3" fontId="4" fillId="0" borderId="9" xfId="20" applyNumberFormat="1" applyFont="1" applyFill="1" applyBorder="1" applyAlignment="1">
      <alignment horizontal="center"/>
      <protection/>
    </xf>
    <xf numFmtId="0" fontId="6" fillId="0" borderId="0" xfId="20" applyFont="1" applyFill="1">
      <alignment/>
      <protection/>
    </xf>
    <xf numFmtId="3" fontId="4" fillId="0" borderId="13" xfId="20" applyNumberFormat="1" applyFont="1" applyFill="1" applyBorder="1" applyAlignment="1">
      <alignment horizontal="center"/>
      <protection/>
    </xf>
    <xf numFmtId="3" fontId="4" fillId="0" borderId="11" xfId="20" applyNumberFormat="1" applyFont="1" applyFill="1" applyBorder="1" applyAlignment="1">
      <alignment horizontal="center"/>
      <protection/>
    </xf>
    <xf numFmtId="165" fontId="4" fillId="0" borderId="6" xfId="20" applyNumberFormat="1" applyFont="1" applyFill="1" applyBorder="1" applyAlignment="1">
      <alignment horizontal="center"/>
      <protection/>
    </xf>
    <xf numFmtId="3" fontId="4" fillId="0" borderId="6" xfId="20" applyNumberFormat="1" applyFont="1" applyFill="1" applyBorder="1" applyAlignment="1">
      <alignment horizontal="center"/>
      <protection/>
    </xf>
    <xf numFmtId="164" fontId="4" fillId="0" borderId="13" xfId="20" applyNumberFormat="1" applyFont="1" applyFill="1" applyBorder="1" applyAlignment="1">
      <alignment horizontal="center"/>
      <protection/>
    </xf>
    <xf numFmtId="164" fontId="4" fillId="0" borderId="11" xfId="20" applyNumberFormat="1" applyFont="1" applyFill="1" applyBorder="1" applyAlignment="1">
      <alignment horizontal="center"/>
      <protection/>
    </xf>
    <xf numFmtId="3" fontId="4" fillId="0" borderId="14" xfId="20" applyNumberFormat="1" applyFont="1" applyFill="1" applyBorder="1" applyAlignment="1">
      <alignment horizontal="center"/>
      <protection/>
    </xf>
    <xf numFmtId="3" fontId="4" fillId="0" borderId="5" xfId="20" applyNumberFormat="1" applyFont="1" applyFill="1" applyBorder="1" applyAlignment="1">
      <alignment horizontal="center"/>
      <protection/>
    </xf>
    <xf numFmtId="165" fontId="4" fillId="0" borderId="3" xfId="20" applyNumberFormat="1" applyFont="1" applyFill="1" applyBorder="1" applyAlignment="1">
      <alignment horizontal="center"/>
      <protection/>
    </xf>
    <xf numFmtId="3" fontId="4" fillId="0" borderId="3" xfId="20" applyNumberFormat="1" applyFont="1" applyFill="1" applyBorder="1" applyAlignment="1">
      <alignment horizontal="center"/>
      <protection/>
    </xf>
    <xf numFmtId="3" fontId="4" fillId="0" borderId="4" xfId="20" applyNumberFormat="1" applyFont="1" applyFill="1" applyBorder="1" applyAlignment="1">
      <alignment horizontal="center"/>
      <protection/>
    </xf>
    <xf numFmtId="0" fontId="0" fillId="2" borderId="10" xfId="20" applyFont="1" applyFill="1" applyBorder="1">
      <alignment/>
      <protection/>
    </xf>
    <xf numFmtId="3" fontId="0" fillId="2" borderId="7" xfId="20" applyNumberFormat="1" applyFont="1" applyFill="1" applyBorder="1">
      <alignment/>
      <protection/>
    </xf>
    <xf numFmtId="164" fontId="0" fillId="2" borderId="8" xfId="20" applyNumberFormat="1" applyFont="1" applyFill="1" applyBorder="1">
      <alignment/>
      <protection/>
    </xf>
    <xf numFmtId="165" fontId="0" fillId="2" borderId="8" xfId="20" applyNumberFormat="1" applyFont="1" applyFill="1" applyBorder="1">
      <alignment/>
      <protection/>
    </xf>
    <xf numFmtId="3" fontId="0" fillId="2" borderId="9" xfId="20" applyNumberFormat="1" applyFont="1" applyFill="1" applyBorder="1">
      <alignment/>
      <protection/>
    </xf>
    <xf numFmtId="3" fontId="0" fillId="2" borderId="7" xfId="0" applyNumberFormat="1" applyFont="1" applyFill="1" applyBorder="1" applyAlignment="1">
      <alignment/>
    </xf>
    <xf numFmtId="164" fontId="0" fillId="2" borderId="8" xfId="0" applyNumberFormat="1" applyFont="1" applyFill="1" applyBorder="1" applyAlignment="1">
      <alignment/>
    </xf>
    <xf numFmtId="165" fontId="0" fillId="2" borderId="8" xfId="0" applyNumberFormat="1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0" fontId="0" fillId="2" borderId="10" xfId="20" applyFont="1" applyFill="1" applyBorder="1" applyAlignment="1">
      <alignment horizontal="left"/>
      <protection/>
    </xf>
    <xf numFmtId="3" fontId="0" fillId="2" borderId="7" xfId="20" applyNumberFormat="1" applyFont="1" applyFill="1" applyBorder="1" applyAlignment="1">
      <alignment horizontal="right"/>
      <protection/>
    </xf>
    <xf numFmtId="164" fontId="0" fillId="2" borderId="8" xfId="20" applyNumberFormat="1" applyFont="1" applyFill="1" applyBorder="1" applyAlignment="1">
      <alignment horizontal="right"/>
      <protection/>
    </xf>
    <xf numFmtId="165" fontId="0" fillId="2" borderId="8" xfId="20" applyNumberFormat="1" applyFont="1" applyFill="1" applyBorder="1" applyAlignment="1">
      <alignment horizontal="right"/>
      <protection/>
    </xf>
    <xf numFmtId="3" fontId="0" fillId="2" borderId="9" xfId="20" applyNumberFormat="1" applyFont="1" applyFill="1" applyBorder="1" applyAlignment="1">
      <alignment horizontal="right"/>
      <protection/>
    </xf>
    <xf numFmtId="0" fontId="1" fillId="0" borderId="0" xfId="20" applyFont="1" applyFill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1" fillId="0" borderId="0" xfId="21" applyFont="1" applyFill="1" applyAlignment="1">
      <alignment horizontal="center"/>
      <protection/>
    </xf>
    <xf numFmtId="0" fontId="6" fillId="0" borderId="6" xfId="21" applyFont="1" applyFill="1" applyBorder="1">
      <alignment/>
      <protection/>
    </xf>
    <xf numFmtId="0" fontId="5" fillId="0" borderId="2" xfId="21" applyFont="1" applyFill="1" applyBorder="1">
      <alignment/>
      <protection/>
    </xf>
    <xf numFmtId="0" fontId="5" fillId="0" borderId="0" xfId="0" applyFont="1" applyFill="1" applyAlignment="1">
      <alignment/>
    </xf>
    <xf numFmtId="0" fontId="5" fillId="0" borderId="0" xfId="21" applyFont="1" applyFill="1">
      <alignment/>
      <protection/>
    </xf>
    <xf numFmtId="0" fontId="12" fillId="0" borderId="0" xfId="0" applyFont="1" applyFill="1" applyAlignment="1">
      <alignment/>
    </xf>
    <xf numFmtId="0" fontId="12" fillId="0" borderId="0" xfId="21" applyFont="1" applyFill="1">
      <alignment/>
      <protection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right"/>
    </xf>
    <xf numFmtId="0" fontId="5" fillId="0" borderId="3" xfId="21" applyFont="1" applyFill="1" applyBorder="1">
      <alignment/>
      <protection/>
    </xf>
    <xf numFmtId="164" fontId="5" fillId="0" borderId="0" xfId="0" applyNumberFormat="1" applyFont="1" applyFill="1" applyBorder="1" applyAlignment="1">
      <alignment horizontal="right"/>
    </xf>
    <xf numFmtId="0" fontId="5" fillId="0" borderId="3" xfId="21" applyFont="1" applyFill="1" applyBorder="1" applyAlignment="1">
      <alignment horizontal="left" indent="1"/>
      <protection/>
    </xf>
    <xf numFmtId="0" fontId="5" fillId="0" borderId="3" xfId="21" applyFont="1" applyFill="1" applyBorder="1" applyAlignment="1">
      <alignment horizontal="left" indent="2"/>
      <protection/>
    </xf>
    <xf numFmtId="0" fontId="5" fillId="0" borderId="12" xfId="0" applyFont="1" applyFill="1" applyBorder="1" applyAlignment="1">
      <alignment/>
    </xf>
    <xf numFmtId="0" fontId="5" fillId="0" borderId="2" xfId="21" applyFont="1" applyFill="1" applyBorder="1" applyAlignment="1">
      <alignment horizontal="left" indent="2"/>
      <protection/>
    </xf>
    <xf numFmtId="0" fontId="5" fillId="0" borderId="14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0" fontId="0" fillId="0" borderId="15" xfId="21" applyFont="1" applyFill="1" applyBorder="1">
      <alignment/>
      <protection/>
    </xf>
    <xf numFmtId="0" fontId="5" fillId="0" borderId="12" xfId="0" applyFont="1" applyFill="1" applyBorder="1" applyAlignment="1">
      <alignment/>
    </xf>
    <xf numFmtId="0" fontId="5" fillId="0" borderId="3" xfId="21" applyFont="1" applyFill="1" applyBorder="1" applyAlignment="1">
      <alignment horizontal="left" indent="3"/>
      <protection/>
    </xf>
    <xf numFmtId="0" fontId="5" fillId="0" borderId="2" xfId="21" applyFont="1" applyFill="1" applyBorder="1" applyAlignment="1">
      <alignment horizontal="left" indent="1"/>
      <protection/>
    </xf>
    <xf numFmtId="164" fontId="5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3" fontId="5" fillId="0" borderId="0" xfId="21" applyNumberFormat="1" applyFont="1" applyFill="1" applyBorder="1" applyAlignment="1">
      <alignment horizontal="right"/>
      <protection/>
    </xf>
    <xf numFmtId="164" fontId="5" fillId="0" borderId="0" xfId="21" applyNumberFormat="1" applyFont="1" applyFill="1" applyBorder="1" applyAlignment="1">
      <alignment horizontal="right"/>
      <protection/>
    </xf>
    <xf numFmtId="165" fontId="5" fillId="0" borderId="4" xfId="21" applyNumberFormat="1" applyFont="1" applyFill="1" applyBorder="1" applyAlignment="1">
      <alignment horizontal="right"/>
      <protection/>
    </xf>
    <xf numFmtId="164" fontId="5" fillId="0" borderId="4" xfId="21" applyNumberFormat="1" applyFont="1" applyFill="1" applyBorder="1" applyAlignment="1">
      <alignment horizontal="right"/>
      <protection/>
    </xf>
    <xf numFmtId="165" fontId="5" fillId="0" borderId="0" xfId="21" applyNumberFormat="1" applyFont="1" applyFill="1" applyBorder="1" applyAlignment="1">
      <alignment horizontal="right"/>
      <protection/>
    </xf>
    <xf numFmtId="3" fontId="5" fillId="0" borderId="4" xfId="21" applyNumberFormat="1" applyFont="1" applyFill="1" applyBorder="1" applyAlignment="1">
      <alignment horizontal="right"/>
      <protection/>
    </xf>
    <xf numFmtId="0" fontId="5" fillId="0" borderId="1" xfId="0" applyFont="1" applyFill="1" applyBorder="1" applyAlignment="1">
      <alignment horizontal="center"/>
    </xf>
    <xf numFmtId="0" fontId="6" fillId="0" borderId="0" xfId="21" applyFont="1" applyFill="1">
      <alignment/>
      <protection/>
    </xf>
    <xf numFmtId="3" fontId="0" fillId="0" borderId="15" xfId="21" applyNumberFormat="1" applyFont="1" applyFill="1" applyBorder="1">
      <alignment/>
      <protection/>
    </xf>
    <xf numFmtId="164" fontId="0" fillId="0" borderId="15" xfId="21" applyNumberFormat="1" applyFont="1" applyFill="1" applyBorder="1">
      <alignment/>
      <protection/>
    </xf>
    <xf numFmtId="165" fontId="0" fillId="0" borderId="15" xfId="21" applyNumberFormat="1" applyFont="1" applyFill="1" applyBorder="1">
      <alignment/>
      <protection/>
    </xf>
    <xf numFmtId="3" fontId="5" fillId="0" borderId="0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164" fontId="5" fillId="0" borderId="4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164" fontId="5" fillId="0" borderId="5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0" fillId="0" borderId="0" xfId="21" applyFont="1" applyFill="1" applyBorder="1">
      <alignment/>
      <protection/>
    </xf>
    <xf numFmtId="3" fontId="0" fillId="0" borderId="0" xfId="21" applyNumberFormat="1" applyFont="1" applyFill="1" applyBorder="1">
      <alignment/>
      <protection/>
    </xf>
    <xf numFmtId="164" fontId="0" fillId="0" borderId="0" xfId="21" applyNumberFormat="1" applyFont="1" applyFill="1" applyBorder="1">
      <alignment/>
      <protection/>
    </xf>
    <xf numFmtId="165" fontId="0" fillId="0" borderId="0" xfId="21" applyNumberFormat="1" applyFont="1" applyFill="1" applyBorder="1">
      <alignment/>
      <protection/>
    </xf>
    <xf numFmtId="0" fontId="5" fillId="0" borderId="13" xfId="0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/>
    </xf>
    <xf numFmtId="3" fontId="5" fillId="0" borderId="12" xfId="21" applyNumberFormat="1" applyFont="1" applyFill="1" applyBorder="1" applyAlignment="1">
      <alignment horizontal="right"/>
      <protection/>
    </xf>
    <xf numFmtId="3" fontId="5" fillId="0" borderId="5" xfId="0" applyNumberFormat="1" applyFont="1" applyFill="1" applyBorder="1" applyAlignment="1">
      <alignment horizontal="right"/>
    </xf>
    <xf numFmtId="3" fontId="5" fillId="0" borderId="0" xfId="21" applyNumberFormat="1" applyFont="1" applyFill="1" applyBorder="1" applyAlignment="1">
      <alignment horizontal="center"/>
      <protection/>
    </xf>
    <xf numFmtId="164" fontId="5" fillId="0" borderId="0" xfId="21" applyNumberFormat="1" applyFont="1" applyFill="1" applyBorder="1">
      <alignment/>
      <protection/>
    </xf>
    <xf numFmtId="165" fontId="5" fillId="0" borderId="4" xfId="21" applyNumberFormat="1" applyFont="1" applyFill="1" applyBorder="1">
      <alignment/>
      <protection/>
    </xf>
    <xf numFmtId="3" fontId="5" fillId="0" borderId="13" xfId="21" applyNumberFormat="1" applyFont="1" applyFill="1" applyBorder="1" applyAlignment="1">
      <alignment horizontal="center"/>
      <protection/>
    </xf>
    <xf numFmtId="3" fontId="5" fillId="0" borderId="0" xfId="21" applyNumberFormat="1" applyFont="1" applyFill="1" applyBorder="1">
      <alignment/>
      <protection/>
    </xf>
    <xf numFmtId="164" fontId="5" fillId="0" borderId="11" xfId="21" applyNumberFormat="1" applyFont="1" applyFill="1" applyBorder="1">
      <alignment/>
      <protection/>
    </xf>
    <xf numFmtId="1" fontId="5" fillId="0" borderId="0" xfId="21" applyNumberFormat="1" applyFont="1" applyFill="1" applyBorder="1" applyAlignment="1">
      <alignment horizontal="center"/>
      <protection/>
    </xf>
    <xf numFmtId="3" fontId="5" fillId="0" borderId="15" xfId="21" applyNumberFormat="1" applyFont="1" applyFill="1" applyBorder="1">
      <alignment/>
      <protection/>
    </xf>
    <xf numFmtId="3" fontId="5" fillId="0" borderId="12" xfId="21" applyNumberFormat="1" applyFont="1" applyFill="1" applyBorder="1" applyAlignment="1">
      <alignment horizontal="center"/>
      <protection/>
    </xf>
    <xf numFmtId="164" fontId="5" fillId="0" borderId="4" xfId="21" applyNumberFormat="1" applyFont="1" applyFill="1" applyBorder="1">
      <alignment/>
      <protection/>
    </xf>
    <xf numFmtId="165" fontId="5" fillId="0" borderId="0" xfId="21" applyNumberFormat="1" applyFont="1" applyFill="1" applyBorder="1" applyAlignment="1">
      <alignment horizontal="center"/>
      <protection/>
    </xf>
    <xf numFmtId="165" fontId="5" fillId="0" borderId="0" xfId="21" applyNumberFormat="1" applyFont="1" applyFill="1" applyBorder="1">
      <alignment/>
      <protection/>
    </xf>
    <xf numFmtId="3" fontId="5" fillId="0" borderId="4" xfId="21" applyNumberFormat="1" applyFont="1" applyFill="1" applyBorder="1">
      <alignment/>
      <protection/>
    </xf>
    <xf numFmtId="0" fontId="2" fillId="0" borderId="0" xfId="21" applyFont="1" applyFill="1" applyBorder="1">
      <alignment/>
      <protection/>
    </xf>
    <xf numFmtId="164" fontId="1" fillId="0" borderId="0" xfId="21" applyNumberFormat="1" applyFont="1" applyFill="1">
      <alignment/>
      <protection/>
    </xf>
    <xf numFmtId="0" fontId="0" fillId="0" borderId="0" xfId="0" applyFont="1" applyFill="1" applyAlignment="1">
      <alignment/>
    </xf>
    <xf numFmtId="3" fontId="12" fillId="0" borderId="7" xfId="0" applyNumberFormat="1" applyFont="1" applyFill="1" applyBorder="1" applyAlignment="1">
      <alignment horizontal="center"/>
    </xf>
    <xf numFmtId="3" fontId="12" fillId="0" borderId="8" xfId="0" applyNumberFormat="1" applyFont="1" applyFill="1" applyBorder="1" applyAlignment="1">
      <alignment horizontal="center"/>
    </xf>
    <xf numFmtId="3" fontId="12" fillId="0" borderId="9" xfId="0" applyNumberFormat="1" applyFont="1" applyFill="1" applyBorder="1" applyAlignment="1">
      <alignment horizontal="center"/>
    </xf>
    <xf numFmtId="0" fontId="12" fillId="0" borderId="2" xfId="21" applyFont="1" applyFill="1" applyBorder="1">
      <alignment/>
      <protection/>
    </xf>
    <xf numFmtId="0" fontId="12" fillId="0" borderId="2" xfId="0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/>
    </xf>
    <xf numFmtId="0" fontId="1" fillId="0" borderId="1" xfId="21" applyFont="1" applyFill="1" applyBorder="1">
      <alignment/>
      <protection/>
    </xf>
    <xf numFmtId="0" fontId="5" fillId="0" borderId="3" xfId="21" applyFont="1" applyFill="1" applyBorder="1" applyAlignment="1">
      <alignment wrapText="1"/>
      <protection/>
    </xf>
    <xf numFmtId="0" fontId="15" fillId="0" borderId="3" xfId="21" applyFont="1" applyFill="1" applyBorder="1">
      <alignment/>
      <protection/>
    </xf>
    <xf numFmtId="0" fontId="15" fillId="0" borderId="3" xfId="21" applyFont="1" applyFill="1" applyBorder="1" applyAlignment="1">
      <alignment horizontal="left" indent="1"/>
      <protection/>
    </xf>
    <xf numFmtId="0" fontId="1" fillId="0" borderId="0" xfId="21" applyFont="1" applyFill="1" applyBorder="1">
      <alignment/>
      <protection/>
    </xf>
    <xf numFmtId="164" fontId="15" fillId="0" borderId="4" xfId="0" applyNumberFormat="1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1" fillId="0" borderId="0" xfId="21" applyFont="1" applyFill="1" applyBorder="1" applyAlignment="1">
      <alignment horizontal="right"/>
      <protection/>
    </xf>
    <xf numFmtId="3" fontId="12" fillId="0" borderId="9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" fillId="0" borderId="0" xfId="21" applyFont="1" applyFill="1" applyAlignment="1">
      <alignment horizontal="center"/>
      <protection/>
    </xf>
    <xf numFmtId="0" fontId="5" fillId="0" borderId="0" xfId="21" applyFont="1" applyFill="1" applyAlignment="1">
      <alignment horizontal="center"/>
      <protection/>
    </xf>
    <xf numFmtId="165" fontId="0" fillId="0" borderId="3" xfId="21" applyNumberFormat="1" applyFont="1" applyFill="1" applyBorder="1" applyAlignment="1">
      <alignment horizontal="center"/>
      <protection/>
    </xf>
    <xf numFmtId="165" fontId="0" fillId="0" borderId="2" xfId="21" applyNumberFormat="1" applyFont="1" applyFill="1" applyBorder="1" applyAlignment="1">
      <alignment horizontal="center"/>
      <protection/>
    </xf>
    <xf numFmtId="3" fontId="0" fillId="0" borderId="0" xfId="21" applyNumberFormat="1" applyFont="1" applyFill="1" applyBorder="1" applyAlignment="1">
      <alignment horizontal="right"/>
      <protection/>
    </xf>
    <xf numFmtId="164" fontId="0" fillId="0" borderId="0" xfId="21" applyNumberFormat="1" applyFont="1" applyFill="1" applyBorder="1" applyAlignment="1">
      <alignment horizontal="right"/>
      <protection/>
    </xf>
    <xf numFmtId="165" fontId="0" fillId="0" borderId="0" xfId="21" applyNumberFormat="1" applyFont="1" applyFill="1" applyBorder="1" applyAlignment="1">
      <alignment horizontal="right"/>
      <protection/>
    </xf>
    <xf numFmtId="3" fontId="0" fillId="0" borderId="4" xfId="21" applyNumberFormat="1" applyFont="1" applyFill="1" applyBorder="1" applyAlignment="1">
      <alignment horizontal="right"/>
      <protection/>
    </xf>
    <xf numFmtId="165" fontId="0" fillId="0" borderId="0" xfId="21" applyNumberFormat="1" applyFont="1" applyFill="1" applyAlignment="1">
      <alignment horizontal="right"/>
      <protection/>
    </xf>
    <xf numFmtId="3" fontId="0" fillId="0" borderId="0" xfId="21" applyNumberFormat="1" applyFont="1" applyFill="1" applyAlignment="1">
      <alignment horizontal="right"/>
      <protection/>
    </xf>
    <xf numFmtId="0" fontId="0" fillId="0" borderId="2" xfId="21" applyFont="1" applyFill="1" applyBorder="1" applyAlignment="1">
      <alignment horizontal="left" indent="2"/>
      <protection/>
    </xf>
    <xf numFmtId="3" fontId="0" fillId="0" borderId="1" xfId="21" applyNumberFormat="1" applyFont="1" applyFill="1" applyBorder="1" applyAlignment="1">
      <alignment horizontal="right"/>
      <protection/>
    </xf>
    <xf numFmtId="164" fontId="0" fillId="0" borderId="1" xfId="21" applyNumberFormat="1" applyFont="1" applyFill="1" applyBorder="1" applyAlignment="1">
      <alignment horizontal="right"/>
      <protection/>
    </xf>
    <xf numFmtId="165" fontId="0" fillId="0" borderId="1" xfId="21" applyNumberFormat="1" applyFont="1" applyFill="1" applyBorder="1" applyAlignment="1">
      <alignment horizontal="right"/>
      <protection/>
    </xf>
    <xf numFmtId="3" fontId="0" fillId="0" borderId="5" xfId="21" applyNumberFormat="1" applyFont="1" applyFill="1" applyBorder="1" applyAlignment="1">
      <alignment horizontal="right"/>
      <protection/>
    </xf>
    <xf numFmtId="3" fontId="0" fillId="0" borderId="12" xfId="21" applyNumberFormat="1" applyFont="1" applyFill="1" applyBorder="1" applyAlignment="1">
      <alignment horizontal="right"/>
      <protection/>
    </xf>
    <xf numFmtId="0" fontId="0" fillId="0" borderId="2" xfId="21" applyFont="1" applyFill="1" applyBorder="1" applyAlignment="1">
      <alignment horizontal="left" indent="1"/>
      <protection/>
    </xf>
    <xf numFmtId="3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4" xfId="21" applyNumberFormat="1" applyFont="1" applyFill="1" applyBorder="1">
      <alignment/>
      <protection/>
    </xf>
    <xf numFmtId="3" fontId="0" fillId="0" borderId="12" xfId="21" applyNumberFormat="1" applyFont="1" applyFill="1" applyBorder="1">
      <alignment/>
      <protection/>
    </xf>
    <xf numFmtId="3" fontId="0" fillId="0" borderId="14" xfId="21" applyNumberFormat="1" applyFont="1" applyFill="1" applyBorder="1">
      <alignment/>
      <protection/>
    </xf>
    <xf numFmtId="3" fontId="0" fillId="0" borderId="5" xfId="21" applyNumberFormat="1" applyFont="1" applyFill="1" applyBorder="1">
      <alignment/>
      <protection/>
    </xf>
    <xf numFmtId="3" fontId="0" fillId="0" borderId="14" xfId="21" applyNumberFormat="1" applyFont="1" applyFill="1" applyBorder="1" applyAlignment="1">
      <alignment horizontal="right"/>
      <protection/>
    </xf>
    <xf numFmtId="3" fontId="0" fillId="0" borderId="0" xfId="0" applyNumberFormat="1" applyFont="1" applyFill="1" applyBorder="1" applyAlignment="1">
      <alignment/>
    </xf>
    <xf numFmtId="3" fontId="0" fillId="0" borderId="13" xfId="21" applyNumberFormat="1" applyFont="1" applyFill="1" applyBorder="1">
      <alignment/>
      <protection/>
    </xf>
    <xf numFmtId="3" fontId="0" fillId="0" borderId="11" xfId="21" applyNumberFormat="1" applyFont="1" applyFill="1" applyBorder="1">
      <alignment/>
      <protection/>
    </xf>
    <xf numFmtId="0" fontId="0" fillId="0" borderId="3" xfId="21" applyFont="1" applyFill="1" applyBorder="1" applyAlignment="1">
      <alignment wrapText="1"/>
      <protection/>
    </xf>
    <xf numFmtId="0" fontId="3" fillId="0" borderId="3" xfId="21" applyFont="1" applyFill="1" applyBorder="1">
      <alignment/>
      <protection/>
    </xf>
    <xf numFmtId="0" fontId="3" fillId="0" borderId="3" xfId="21" applyFont="1" applyFill="1" applyBorder="1" applyAlignment="1">
      <alignment horizontal="left" indent="1"/>
      <protection/>
    </xf>
    <xf numFmtId="0" fontId="4" fillId="0" borderId="3" xfId="21" applyFont="1" applyFill="1" applyBorder="1">
      <alignment/>
      <protection/>
    </xf>
    <xf numFmtId="0" fontId="6" fillId="0" borderId="12" xfId="21" applyFont="1" applyFill="1" applyBorder="1">
      <alignment/>
      <protection/>
    </xf>
    <xf numFmtId="0" fontId="6" fillId="0" borderId="4" xfId="21" applyFont="1" applyFill="1" applyBorder="1">
      <alignment/>
      <protection/>
    </xf>
    <xf numFmtId="165" fontId="4" fillId="0" borderId="3" xfId="21" applyNumberFormat="1" applyFont="1" applyFill="1" applyBorder="1" applyAlignment="1">
      <alignment horizontal="center"/>
      <protection/>
    </xf>
    <xf numFmtId="3" fontId="4" fillId="0" borderId="3" xfId="21" applyNumberFormat="1" applyFont="1" applyFill="1" applyBorder="1" applyAlignment="1">
      <alignment horizontal="center"/>
      <protection/>
    </xf>
    <xf numFmtId="0" fontId="6" fillId="0" borderId="3" xfId="21" applyFont="1" applyFill="1" applyBorder="1">
      <alignment/>
      <protection/>
    </xf>
    <xf numFmtId="164" fontId="4" fillId="0" borderId="14" xfId="21" applyNumberFormat="1" applyFont="1" applyFill="1" applyBorder="1" applyAlignment="1">
      <alignment horizontal="center"/>
      <protection/>
    </xf>
    <xf numFmtId="164" fontId="4" fillId="0" borderId="5" xfId="21" applyNumberFormat="1" applyFont="1" applyFill="1" applyBorder="1" applyAlignment="1">
      <alignment horizontal="center"/>
      <protection/>
    </xf>
    <xf numFmtId="3" fontId="4" fillId="0" borderId="10" xfId="21" applyNumberFormat="1" applyFont="1" applyFill="1" applyBorder="1" applyAlignment="1">
      <alignment horizontal="right"/>
      <protection/>
    </xf>
    <xf numFmtId="164" fontId="4" fillId="0" borderId="10" xfId="21" applyNumberFormat="1" applyFont="1" applyFill="1" applyBorder="1" applyAlignment="1">
      <alignment horizontal="center"/>
      <protection/>
    </xf>
    <xf numFmtId="165" fontId="4" fillId="0" borderId="2" xfId="21" applyNumberFormat="1" applyFont="1" applyFill="1" applyBorder="1" applyAlignment="1">
      <alignment horizontal="center"/>
      <protection/>
    </xf>
    <xf numFmtId="3" fontId="4" fillId="0" borderId="2" xfId="21" applyNumberFormat="1" applyFont="1" applyFill="1" applyBorder="1" applyAlignment="1">
      <alignment horizontal="center"/>
      <protection/>
    </xf>
    <xf numFmtId="3" fontId="4" fillId="0" borderId="6" xfId="21" applyNumberFormat="1" applyFont="1" applyFill="1" applyBorder="1" applyAlignment="1">
      <alignment horizontal="center"/>
      <protection/>
    </xf>
    <xf numFmtId="3" fontId="0" fillId="0" borderId="1" xfId="21" applyNumberFormat="1" applyFont="1" applyFill="1" applyBorder="1" applyAlignment="1">
      <alignment horizontal="center"/>
      <protection/>
    </xf>
    <xf numFmtId="164" fontId="0" fillId="0" borderId="1" xfId="21" applyNumberFormat="1" applyFont="1" applyFill="1" applyBorder="1" applyAlignment="1">
      <alignment horizontal="center"/>
      <protection/>
    </xf>
    <xf numFmtId="165" fontId="0" fillId="0" borderId="1" xfId="21" applyNumberFormat="1" applyFont="1" applyFill="1" applyBorder="1" applyAlignment="1">
      <alignment horizontal="center"/>
      <protection/>
    </xf>
    <xf numFmtId="165" fontId="4" fillId="0" borderId="6" xfId="21" applyNumberFormat="1" applyFont="1" applyFill="1" applyBorder="1" applyAlignment="1">
      <alignment horizontal="center" vertical="center"/>
      <protection/>
    </xf>
    <xf numFmtId="165" fontId="4" fillId="0" borderId="11" xfId="21" applyNumberFormat="1" applyFont="1" applyFill="1" applyBorder="1" applyAlignment="1">
      <alignment horizontal="center" vertical="center"/>
      <protection/>
    </xf>
    <xf numFmtId="165" fontId="4" fillId="0" borderId="4" xfId="21" applyNumberFormat="1" applyFont="1" applyFill="1" applyBorder="1" applyAlignment="1">
      <alignment horizontal="center" vertical="center"/>
      <protection/>
    </xf>
    <xf numFmtId="165" fontId="0" fillId="0" borderId="4" xfId="21" applyNumberFormat="1" applyFont="1" applyFill="1" applyBorder="1" applyAlignment="1">
      <alignment horizontal="center"/>
      <protection/>
    </xf>
    <xf numFmtId="0" fontId="0" fillId="0" borderId="4" xfId="0" applyFill="1" applyBorder="1" applyAlignment="1" quotePrefix="1">
      <alignment horizontal="center"/>
    </xf>
    <xf numFmtId="165" fontId="0" fillId="0" borderId="14" xfId="21" applyNumberFormat="1" applyFont="1" applyFill="1" applyBorder="1" applyAlignment="1">
      <alignment horizontal="center"/>
      <protection/>
    </xf>
    <xf numFmtId="165" fontId="0" fillId="0" borderId="5" xfId="21" applyNumberFormat="1" applyFont="1" applyFill="1" applyBorder="1" applyAlignment="1">
      <alignment horizontal="center"/>
      <protection/>
    </xf>
    <xf numFmtId="3" fontId="8" fillId="0" borderId="0" xfId="21" applyNumberFormat="1" applyFont="1" applyFill="1" applyAlignment="1">
      <alignment horizontal="center"/>
      <protection/>
    </xf>
    <xf numFmtId="164" fontId="8" fillId="0" borderId="0" xfId="21" applyNumberFormat="1" applyFont="1" applyFill="1" applyAlignment="1">
      <alignment horizontal="center"/>
      <protection/>
    </xf>
    <xf numFmtId="165" fontId="8" fillId="0" borderId="0" xfId="21" applyNumberFormat="1" applyFont="1" applyFill="1" applyAlignment="1">
      <alignment horizontal="center"/>
      <protection/>
    </xf>
    <xf numFmtId="3" fontId="0" fillId="0" borderId="0" xfId="21" applyNumberFormat="1" applyFont="1" applyFill="1" applyAlignment="1">
      <alignment horizontal="center"/>
      <protection/>
    </xf>
    <xf numFmtId="164" fontId="0" fillId="0" borderId="0" xfId="21" applyNumberFormat="1" applyFont="1" applyFill="1" applyAlignment="1">
      <alignment horizontal="center"/>
      <protection/>
    </xf>
    <xf numFmtId="165" fontId="0" fillId="0" borderId="0" xfId="21" applyNumberFormat="1" applyFont="1" applyFill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96blank" xfId="19"/>
    <cellStyle name="Normal_H3_Injuriesxsex" xfId="20"/>
    <cellStyle name="Normal_Hospitaliza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1"/>
  <sheetViews>
    <sheetView tabSelected="1" zoomScaleSheetLayoutView="75" workbookViewId="0" topLeftCell="A1">
      <selection activeCell="A28" sqref="A28"/>
    </sheetView>
  </sheetViews>
  <sheetFormatPr defaultColWidth="9.33203125" defaultRowHeight="11.25"/>
  <cols>
    <col min="1" max="1" width="62.5" style="3" customWidth="1"/>
    <col min="2" max="2" width="7.66015625" style="6" bestFit="1" customWidth="1"/>
    <col min="3" max="3" width="8.16015625" style="242" bestFit="1" customWidth="1"/>
    <col min="4" max="4" width="7.83203125" style="5" bestFit="1" customWidth="1"/>
    <col min="5" max="5" width="9" style="6" bestFit="1" customWidth="1"/>
    <col min="6" max="6" width="7.66015625" style="6" bestFit="1" customWidth="1"/>
    <col min="7" max="7" width="8.16015625" style="3" bestFit="1" customWidth="1"/>
    <col min="8" max="8" width="7.83203125" style="5" bestFit="1" customWidth="1"/>
    <col min="9" max="9" width="9" style="6" bestFit="1" customWidth="1"/>
    <col min="10" max="10" width="7.66015625" style="6" bestFit="1" customWidth="1"/>
    <col min="11" max="11" width="8.16015625" style="3" bestFit="1" customWidth="1"/>
    <col min="12" max="12" width="7.83203125" style="5" bestFit="1" customWidth="1"/>
    <col min="13" max="13" width="9" style="6" bestFit="1" customWidth="1"/>
    <col min="14" max="16384" width="10.66015625" style="3" customWidth="1"/>
  </cols>
  <sheetData>
    <row r="1" spans="1:13" ht="12.75">
      <c r="A1" s="174" t="s">
        <v>42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4" ht="12.75">
      <c r="A2" s="175" t="s">
        <v>48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264"/>
    </row>
    <row r="3" spans="1:13" s="179" customFormat="1" ht="12">
      <c r="A3" s="265" t="s">
        <v>44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</row>
    <row r="4" spans="1:13" s="179" customFormat="1" ht="12">
      <c r="A4" s="265" t="s">
        <v>41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</row>
    <row r="5" ht="12.75">
      <c r="A5" s="251"/>
    </row>
    <row r="6" spans="1:13" s="68" customFormat="1" ht="12.75">
      <c r="A6" s="176" t="s">
        <v>4</v>
      </c>
      <c r="B6" s="63" t="s">
        <v>0</v>
      </c>
      <c r="C6" s="64"/>
      <c r="D6" s="64"/>
      <c r="E6" s="65"/>
      <c r="F6" s="63" t="s">
        <v>1</v>
      </c>
      <c r="G6" s="64"/>
      <c r="H6" s="64"/>
      <c r="I6" s="65"/>
      <c r="J6" s="63" t="s">
        <v>2</v>
      </c>
      <c r="K6" s="64"/>
      <c r="L6" s="64"/>
      <c r="M6" s="65"/>
    </row>
    <row r="7" spans="1:13" s="209" customFormat="1" ht="12.75">
      <c r="A7" s="295"/>
      <c r="B7" s="296"/>
      <c r="C7" s="297"/>
      <c r="D7" s="298" t="s">
        <v>3</v>
      </c>
      <c r="E7" s="299" t="s">
        <v>3</v>
      </c>
      <c r="F7" s="296"/>
      <c r="G7" s="297"/>
      <c r="H7" s="298" t="s">
        <v>3</v>
      </c>
      <c r="I7" s="299" t="s">
        <v>3</v>
      </c>
      <c r="J7" s="296"/>
      <c r="K7" s="297"/>
      <c r="L7" s="298" t="s">
        <v>3</v>
      </c>
      <c r="M7" s="299" t="s">
        <v>3</v>
      </c>
    </row>
    <row r="8" spans="1:13" s="209" customFormat="1" ht="12.75">
      <c r="A8" s="300"/>
      <c r="B8" s="301" t="s">
        <v>464</v>
      </c>
      <c r="C8" s="302"/>
      <c r="D8" s="298" t="s">
        <v>5</v>
      </c>
      <c r="E8" s="299" t="s">
        <v>6</v>
      </c>
      <c r="F8" s="301" t="s">
        <v>464</v>
      </c>
      <c r="G8" s="302"/>
      <c r="H8" s="298" t="s">
        <v>5</v>
      </c>
      <c r="I8" s="299" t="s">
        <v>6</v>
      </c>
      <c r="J8" s="301" t="s">
        <v>464</v>
      </c>
      <c r="K8" s="302"/>
      <c r="L8" s="298" t="s">
        <v>5</v>
      </c>
      <c r="M8" s="299" t="s">
        <v>6</v>
      </c>
    </row>
    <row r="9" spans="1:13" s="209" customFormat="1" ht="12.75">
      <c r="A9" s="69" t="s">
        <v>477</v>
      </c>
      <c r="B9" s="303" t="s">
        <v>478</v>
      </c>
      <c r="C9" s="304" t="s">
        <v>479</v>
      </c>
      <c r="D9" s="305" t="s">
        <v>7</v>
      </c>
      <c r="E9" s="306" t="s">
        <v>8</v>
      </c>
      <c r="F9" s="303" t="s">
        <v>478</v>
      </c>
      <c r="G9" s="304" t="s">
        <v>479</v>
      </c>
      <c r="H9" s="305" t="s">
        <v>7</v>
      </c>
      <c r="I9" s="306" t="s">
        <v>8</v>
      </c>
      <c r="J9" s="303" t="s">
        <v>478</v>
      </c>
      <c r="K9" s="304" t="s">
        <v>479</v>
      </c>
      <c r="L9" s="305" t="s">
        <v>7</v>
      </c>
      <c r="M9" s="306" t="s">
        <v>8</v>
      </c>
    </row>
    <row r="10" spans="1:13" ht="22.5">
      <c r="A10" s="292" t="s">
        <v>110</v>
      </c>
      <c r="B10" s="268">
        <v>8841</v>
      </c>
      <c r="C10" s="269">
        <f>B10*100000/211287</f>
        <v>4184.355876130571</v>
      </c>
      <c r="D10" s="270">
        <v>2</v>
      </c>
      <c r="E10" s="271">
        <v>3879</v>
      </c>
      <c r="F10" s="268">
        <v>5081</v>
      </c>
      <c r="G10" s="269">
        <f>F10*100000/108261</f>
        <v>4693.2875181274885</v>
      </c>
      <c r="H10" s="270">
        <v>2</v>
      </c>
      <c r="I10" s="271">
        <v>3890</v>
      </c>
      <c r="J10" s="268">
        <v>3760</v>
      </c>
      <c r="K10" s="269">
        <f>J10*100000/103026</f>
        <v>3649.5641876807795</v>
      </c>
      <c r="L10" s="270">
        <v>2</v>
      </c>
      <c r="M10" s="271">
        <v>3865</v>
      </c>
    </row>
    <row r="11" spans="1:13" ht="12.75">
      <c r="A11" s="292"/>
      <c r="B11" s="268"/>
      <c r="C11" s="269"/>
      <c r="D11" s="270"/>
      <c r="E11" s="271"/>
      <c r="F11" s="268"/>
      <c r="G11" s="269"/>
      <c r="H11" s="270"/>
      <c r="I11" s="271"/>
      <c r="J11" s="268"/>
      <c r="K11" s="269"/>
      <c r="L11" s="270"/>
      <c r="M11" s="271"/>
    </row>
    <row r="12" spans="1:13" ht="12.75">
      <c r="A12" s="293" t="s">
        <v>43</v>
      </c>
      <c r="B12" s="268">
        <v>736</v>
      </c>
      <c r="C12" s="269">
        <f aca="true" t="shared" si="0" ref="C12:C34">B12*100000/211287</f>
        <v>348.3413555968895</v>
      </c>
      <c r="D12" s="270">
        <v>2</v>
      </c>
      <c r="E12" s="271">
        <v>3255</v>
      </c>
      <c r="F12" s="268">
        <v>400</v>
      </c>
      <c r="G12" s="269">
        <f>F12*100000/108261</f>
        <v>369.47746649301223</v>
      </c>
      <c r="H12" s="270">
        <v>2</v>
      </c>
      <c r="I12" s="271">
        <v>3330</v>
      </c>
      <c r="J12" s="268">
        <v>336</v>
      </c>
      <c r="K12" s="269">
        <f>J12*100000/103026</f>
        <v>326.13126783530373</v>
      </c>
      <c r="L12" s="270">
        <v>2</v>
      </c>
      <c r="M12" s="271">
        <v>3131</v>
      </c>
    </row>
    <row r="13" spans="1:13" ht="12.75">
      <c r="A13" s="19" t="s">
        <v>55</v>
      </c>
      <c r="B13" s="268">
        <v>10</v>
      </c>
      <c r="C13" s="269">
        <f t="shared" si="0"/>
        <v>4.732898853218608</v>
      </c>
      <c r="D13" s="270">
        <v>3.5</v>
      </c>
      <c r="E13" s="271">
        <v>6736</v>
      </c>
      <c r="F13" s="268" t="s">
        <v>10</v>
      </c>
      <c r="G13" s="269" t="s">
        <v>10</v>
      </c>
      <c r="H13" s="270">
        <v>3.5</v>
      </c>
      <c r="I13" s="271">
        <v>7700</v>
      </c>
      <c r="J13" s="268" t="s">
        <v>10</v>
      </c>
      <c r="K13" s="269" t="s">
        <v>10</v>
      </c>
      <c r="L13" s="270">
        <v>3.5</v>
      </c>
      <c r="M13" s="271">
        <v>6494</v>
      </c>
    </row>
    <row r="14" spans="1:13" ht="12.75">
      <c r="A14" s="19" t="s">
        <v>56</v>
      </c>
      <c r="B14" s="268">
        <v>120</v>
      </c>
      <c r="C14" s="269">
        <f t="shared" si="0"/>
        <v>56.794786238623296</v>
      </c>
      <c r="D14" s="270">
        <v>3</v>
      </c>
      <c r="E14" s="271">
        <v>3939</v>
      </c>
      <c r="F14" s="268">
        <v>65</v>
      </c>
      <c r="G14" s="269">
        <f>F14*100000/108261</f>
        <v>60.040088305114494</v>
      </c>
      <c r="H14" s="270">
        <v>3</v>
      </c>
      <c r="I14" s="271">
        <v>4549</v>
      </c>
      <c r="J14" s="268">
        <v>55</v>
      </c>
      <c r="K14" s="269">
        <f>J14*100000/103026</f>
        <v>53.38458253256459</v>
      </c>
      <c r="L14" s="270">
        <v>2</v>
      </c>
      <c r="M14" s="271">
        <v>3428</v>
      </c>
    </row>
    <row r="15" spans="1:13" ht="12.75">
      <c r="A15" s="293" t="s">
        <v>11</v>
      </c>
      <c r="B15" s="268">
        <v>76</v>
      </c>
      <c r="C15" s="269">
        <f t="shared" si="0"/>
        <v>35.97003128446142</v>
      </c>
      <c r="D15" s="270">
        <v>6</v>
      </c>
      <c r="E15" s="271">
        <v>16639</v>
      </c>
      <c r="F15" s="268">
        <v>36</v>
      </c>
      <c r="G15" s="269">
        <f>F15*100000/108261</f>
        <v>33.2529719843711</v>
      </c>
      <c r="H15" s="270">
        <v>6.5</v>
      </c>
      <c r="I15" s="271">
        <v>19470</v>
      </c>
      <c r="J15" s="268">
        <v>40</v>
      </c>
      <c r="K15" s="269">
        <f>J15*100000/103026</f>
        <v>38.82515093277425</v>
      </c>
      <c r="L15" s="270">
        <v>5</v>
      </c>
      <c r="M15" s="271">
        <v>14508</v>
      </c>
    </row>
    <row r="16" spans="1:13" ht="12.75">
      <c r="A16" s="19" t="s">
        <v>54</v>
      </c>
      <c r="B16" s="268">
        <v>59</v>
      </c>
      <c r="C16" s="269">
        <f t="shared" si="0"/>
        <v>27.924103233989786</v>
      </c>
      <c r="D16" s="272">
        <v>7</v>
      </c>
      <c r="E16" s="271">
        <v>19886</v>
      </c>
      <c r="F16" s="273">
        <v>29</v>
      </c>
      <c r="G16" s="269">
        <f>F16*100000/108261</f>
        <v>26.78711632074339</v>
      </c>
      <c r="H16" s="272">
        <v>7</v>
      </c>
      <c r="I16" s="271">
        <v>23045</v>
      </c>
      <c r="J16" s="273">
        <v>30</v>
      </c>
      <c r="K16" s="269">
        <f>J16*100000/103026</f>
        <v>29.118863199580687</v>
      </c>
      <c r="L16" s="270">
        <v>6.5</v>
      </c>
      <c r="M16" s="271">
        <v>18364</v>
      </c>
    </row>
    <row r="17" spans="1:13" ht="12.75">
      <c r="A17" s="20" t="s">
        <v>57</v>
      </c>
      <c r="B17" s="268" t="s">
        <v>9</v>
      </c>
      <c r="C17" s="269" t="s">
        <v>9</v>
      </c>
      <c r="D17" s="272"/>
      <c r="E17" s="271"/>
      <c r="F17" s="273" t="s">
        <v>9</v>
      </c>
      <c r="G17" s="269" t="s">
        <v>9</v>
      </c>
      <c r="H17" s="272"/>
      <c r="I17" s="271"/>
      <c r="J17" s="273" t="s">
        <v>9</v>
      </c>
      <c r="K17" s="269" t="s">
        <v>9</v>
      </c>
      <c r="L17" s="270"/>
      <c r="M17" s="271"/>
    </row>
    <row r="18" spans="1:13" ht="12.75">
      <c r="A18" s="20" t="s">
        <v>12</v>
      </c>
      <c r="B18" s="268" t="s">
        <v>9</v>
      </c>
      <c r="C18" s="269" t="s">
        <v>9</v>
      </c>
      <c r="D18" s="272"/>
      <c r="E18" s="271"/>
      <c r="F18" s="273" t="s">
        <v>9</v>
      </c>
      <c r="G18" s="269" t="s">
        <v>9</v>
      </c>
      <c r="H18" s="272"/>
      <c r="I18" s="271"/>
      <c r="J18" s="273" t="s">
        <v>9</v>
      </c>
      <c r="K18" s="269" t="s">
        <v>9</v>
      </c>
      <c r="L18" s="270"/>
      <c r="M18" s="271"/>
    </row>
    <row r="19" spans="1:13" ht="12.75">
      <c r="A19" s="20" t="s">
        <v>13</v>
      </c>
      <c r="B19" s="268" t="s">
        <v>10</v>
      </c>
      <c r="C19" s="269" t="s">
        <v>10</v>
      </c>
      <c r="D19" s="270">
        <v>8</v>
      </c>
      <c r="E19" s="271">
        <v>25424</v>
      </c>
      <c r="F19" s="268" t="s">
        <v>10</v>
      </c>
      <c r="G19" s="269" t="s">
        <v>10</v>
      </c>
      <c r="H19" s="270">
        <v>8</v>
      </c>
      <c r="I19" s="271">
        <v>25424</v>
      </c>
      <c r="J19" s="268" t="s">
        <v>9</v>
      </c>
      <c r="K19" s="269" t="s">
        <v>9</v>
      </c>
      <c r="L19" s="270"/>
      <c r="M19" s="271"/>
    </row>
    <row r="20" spans="1:13" ht="12.75">
      <c r="A20" s="20" t="s">
        <v>14</v>
      </c>
      <c r="B20" s="268" t="s">
        <v>9</v>
      </c>
      <c r="C20" s="269" t="s">
        <v>9</v>
      </c>
      <c r="D20" s="270"/>
      <c r="E20" s="271"/>
      <c r="F20" s="268" t="s">
        <v>9</v>
      </c>
      <c r="G20" s="269" t="s">
        <v>9</v>
      </c>
      <c r="H20" s="270"/>
      <c r="I20" s="271"/>
      <c r="J20" s="268" t="s">
        <v>9</v>
      </c>
      <c r="K20" s="269" t="s">
        <v>9</v>
      </c>
      <c r="L20" s="270"/>
      <c r="M20" s="271"/>
    </row>
    <row r="21" spans="1:13" ht="12.75">
      <c r="A21" s="20" t="s">
        <v>15</v>
      </c>
      <c r="B21" s="268" t="s">
        <v>9</v>
      </c>
      <c r="C21" s="269" t="s">
        <v>9</v>
      </c>
      <c r="D21" s="270"/>
      <c r="E21" s="271"/>
      <c r="F21" s="268" t="s">
        <v>9</v>
      </c>
      <c r="G21" s="269" t="s">
        <v>9</v>
      </c>
      <c r="H21" s="270"/>
      <c r="I21" s="271"/>
      <c r="J21" s="268" t="s">
        <v>9</v>
      </c>
      <c r="K21" s="269" t="s">
        <v>9</v>
      </c>
      <c r="L21" s="270"/>
      <c r="M21" s="271"/>
    </row>
    <row r="22" spans="1:13" ht="12.75">
      <c r="A22" s="20" t="s">
        <v>16</v>
      </c>
      <c r="B22" s="268" t="s">
        <v>9</v>
      </c>
      <c r="C22" s="269" t="s">
        <v>9</v>
      </c>
      <c r="D22" s="270"/>
      <c r="E22" s="271"/>
      <c r="F22" s="268" t="s">
        <v>9</v>
      </c>
      <c r="G22" s="269" t="s">
        <v>9</v>
      </c>
      <c r="H22" s="270"/>
      <c r="I22" s="271"/>
      <c r="J22" s="268" t="s">
        <v>9</v>
      </c>
      <c r="K22" s="269" t="s">
        <v>9</v>
      </c>
      <c r="L22" s="270"/>
      <c r="M22" s="271"/>
    </row>
    <row r="23" spans="1:13" ht="12.75">
      <c r="A23" s="20" t="s">
        <v>58</v>
      </c>
      <c r="B23" s="268">
        <v>8</v>
      </c>
      <c r="C23" s="269">
        <f t="shared" si="0"/>
        <v>3.7863190825748863</v>
      </c>
      <c r="D23" s="270">
        <v>4.5</v>
      </c>
      <c r="E23" s="271">
        <v>20113</v>
      </c>
      <c r="F23" s="268" t="s">
        <v>10</v>
      </c>
      <c r="G23" s="269" t="s">
        <v>10</v>
      </c>
      <c r="H23" s="270">
        <v>7</v>
      </c>
      <c r="I23" s="271">
        <v>28059</v>
      </c>
      <c r="J23" s="268" t="s">
        <v>10</v>
      </c>
      <c r="K23" s="269" t="s">
        <v>10</v>
      </c>
      <c r="L23" s="270">
        <v>3</v>
      </c>
      <c r="M23" s="271">
        <v>14751</v>
      </c>
    </row>
    <row r="24" spans="1:13" ht="12.75">
      <c r="A24" s="21" t="s">
        <v>59</v>
      </c>
      <c r="B24" s="268">
        <v>8</v>
      </c>
      <c r="C24" s="269">
        <f t="shared" si="0"/>
        <v>3.7863190825748863</v>
      </c>
      <c r="D24" s="270">
        <v>4.5</v>
      </c>
      <c r="E24" s="271">
        <v>20113</v>
      </c>
      <c r="F24" s="268" t="s">
        <v>10</v>
      </c>
      <c r="G24" s="269" t="s">
        <v>10</v>
      </c>
      <c r="H24" s="270">
        <v>7</v>
      </c>
      <c r="I24" s="271">
        <v>28059</v>
      </c>
      <c r="J24" s="268" t="s">
        <v>10</v>
      </c>
      <c r="K24" s="269" t="s">
        <v>10</v>
      </c>
      <c r="L24" s="270">
        <v>3</v>
      </c>
      <c r="M24" s="271">
        <v>14751</v>
      </c>
    </row>
    <row r="25" spans="1:13" ht="12.75">
      <c r="A25" s="20" t="s">
        <v>17</v>
      </c>
      <c r="B25" s="268">
        <v>20</v>
      </c>
      <c r="C25" s="269">
        <f t="shared" si="0"/>
        <v>9.465797706437217</v>
      </c>
      <c r="D25" s="270">
        <v>6</v>
      </c>
      <c r="E25" s="271">
        <v>17544</v>
      </c>
      <c r="F25" s="268">
        <v>8</v>
      </c>
      <c r="G25" s="269">
        <f>F25*100000/108261</f>
        <v>7.3895493298602455</v>
      </c>
      <c r="H25" s="270">
        <v>6.5</v>
      </c>
      <c r="I25" s="271">
        <v>18414</v>
      </c>
      <c r="J25" s="268">
        <v>12</v>
      </c>
      <c r="K25" s="269">
        <f>J25*100000/103026</f>
        <v>11.647545279832276</v>
      </c>
      <c r="L25" s="270">
        <v>6</v>
      </c>
      <c r="M25" s="271">
        <v>15268</v>
      </c>
    </row>
    <row r="26" spans="1:13" ht="12.75">
      <c r="A26" s="19" t="s">
        <v>53</v>
      </c>
      <c r="B26" s="268">
        <v>13</v>
      </c>
      <c r="C26" s="269">
        <f t="shared" si="0"/>
        <v>6.15276850918419</v>
      </c>
      <c r="D26" s="270">
        <v>1</v>
      </c>
      <c r="E26" s="271">
        <v>5354</v>
      </c>
      <c r="F26" s="268" t="s">
        <v>10</v>
      </c>
      <c r="G26" s="269" t="s">
        <v>10</v>
      </c>
      <c r="H26" s="270">
        <v>1</v>
      </c>
      <c r="I26" s="271">
        <v>5128</v>
      </c>
      <c r="J26" s="268" t="s">
        <v>10</v>
      </c>
      <c r="K26" s="269" t="s">
        <v>10</v>
      </c>
      <c r="L26" s="270">
        <v>1.5</v>
      </c>
      <c r="M26" s="271">
        <v>6173</v>
      </c>
    </row>
    <row r="27" spans="1:13" ht="12.75">
      <c r="A27" s="19" t="s">
        <v>52</v>
      </c>
      <c r="B27" s="268" t="s">
        <v>9</v>
      </c>
      <c r="C27" s="269" t="s">
        <v>9</v>
      </c>
      <c r="D27" s="270"/>
      <c r="E27" s="271"/>
      <c r="F27" s="268" t="s">
        <v>9</v>
      </c>
      <c r="G27" s="269" t="s">
        <v>9</v>
      </c>
      <c r="H27" s="270"/>
      <c r="I27" s="271"/>
      <c r="J27" s="268" t="s">
        <v>9</v>
      </c>
      <c r="K27" s="269" t="s">
        <v>9</v>
      </c>
      <c r="L27" s="270"/>
      <c r="M27" s="271"/>
    </row>
    <row r="28" spans="1:13" ht="12.75">
      <c r="A28" s="293" t="s">
        <v>69</v>
      </c>
      <c r="B28" s="268">
        <v>480</v>
      </c>
      <c r="C28" s="269">
        <f t="shared" si="0"/>
        <v>227.17914495449318</v>
      </c>
      <c r="D28" s="270">
        <v>2</v>
      </c>
      <c r="E28" s="271">
        <v>2725</v>
      </c>
      <c r="F28" s="268">
        <v>238</v>
      </c>
      <c r="G28" s="269">
        <f>F28*100000/108261</f>
        <v>219.8390925633423</v>
      </c>
      <c r="H28" s="270">
        <v>2</v>
      </c>
      <c r="I28" s="271">
        <v>2836</v>
      </c>
      <c r="J28" s="268">
        <v>242</v>
      </c>
      <c r="K28" s="269">
        <f>J28*100000/103026</f>
        <v>234.89216314328422</v>
      </c>
      <c r="L28" s="270">
        <v>2</v>
      </c>
      <c r="M28" s="271">
        <v>2551</v>
      </c>
    </row>
    <row r="29" spans="1:13" ht="12.75">
      <c r="A29" s="20" t="s">
        <v>51</v>
      </c>
      <c r="B29" s="268">
        <v>38</v>
      </c>
      <c r="C29" s="269">
        <f t="shared" si="0"/>
        <v>17.98501564223071</v>
      </c>
      <c r="D29" s="270">
        <v>2.5</v>
      </c>
      <c r="E29" s="271">
        <v>3451</v>
      </c>
      <c r="F29" s="268">
        <v>20</v>
      </c>
      <c r="G29" s="269">
        <f>F29*100000/108261</f>
        <v>18.47387332465061</v>
      </c>
      <c r="H29" s="270">
        <v>2</v>
      </c>
      <c r="I29" s="271">
        <v>3096</v>
      </c>
      <c r="J29" s="268">
        <v>18</v>
      </c>
      <c r="K29" s="269">
        <f>J29*100000/103026</f>
        <v>17.47131791974841</v>
      </c>
      <c r="L29" s="270">
        <v>3</v>
      </c>
      <c r="M29" s="271">
        <v>3946</v>
      </c>
    </row>
    <row r="30" spans="1:13" ht="12.75">
      <c r="A30" s="21" t="s">
        <v>98</v>
      </c>
      <c r="B30" s="268" t="s">
        <v>9</v>
      </c>
      <c r="C30" s="269" t="s">
        <v>9</v>
      </c>
      <c r="D30" s="270"/>
      <c r="E30" s="271"/>
      <c r="F30" s="268" t="s">
        <v>9</v>
      </c>
      <c r="G30" s="269" t="s">
        <v>9</v>
      </c>
      <c r="H30" s="270"/>
      <c r="I30" s="271"/>
      <c r="J30" s="268" t="s">
        <v>9</v>
      </c>
      <c r="K30" s="269" t="s">
        <v>9</v>
      </c>
      <c r="L30" s="270"/>
      <c r="M30" s="271"/>
    </row>
    <row r="31" spans="1:13" ht="12.75">
      <c r="A31" s="20" t="s">
        <v>50</v>
      </c>
      <c r="B31" s="268">
        <v>382</v>
      </c>
      <c r="C31" s="269">
        <f t="shared" si="0"/>
        <v>180.79673619295082</v>
      </c>
      <c r="D31" s="270">
        <v>2</v>
      </c>
      <c r="E31" s="271">
        <v>2489</v>
      </c>
      <c r="F31" s="268">
        <v>194</v>
      </c>
      <c r="G31" s="269">
        <f>F31*100000/108261</f>
        <v>179.19657124911095</v>
      </c>
      <c r="H31" s="270">
        <v>2</v>
      </c>
      <c r="I31" s="271">
        <v>2714</v>
      </c>
      <c r="J31" s="268">
        <v>188</v>
      </c>
      <c r="K31" s="269">
        <f>J31*100000/103026</f>
        <v>182.478209384039</v>
      </c>
      <c r="L31" s="270">
        <v>2</v>
      </c>
      <c r="M31" s="271">
        <v>2318</v>
      </c>
    </row>
    <row r="32" spans="1:13" ht="12.75">
      <c r="A32" s="293" t="s">
        <v>99</v>
      </c>
      <c r="B32" s="268">
        <v>200</v>
      </c>
      <c r="C32" s="269">
        <f t="shared" si="0"/>
        <v>94.65797706437216</v>
      </c>
      <c r="D32" s="270">
        <v>3</v>
      </c>
      <c r="E32" s="271">
        <v>4184</v>
      </c>
      <c r="F32" s="268">
        <v>109</v>
      </c>
      <c r="G32" s="269">
        <f>F32*100000/108261</f>
        <v>100.68260961934584</v>
      </c>
      <c r="H32" s="270">
        <v>3</v>
      </c>
      <c r="I32" s="271">
        <v>4563</v>
      </c>
      <c r="J32" s="268">
        <v>91</v>
      </c>
      <c r="K32" s="269">
        <f>J32*100000/103026</f>
        <v>88.32721837206142</v>
      </c>
      <c r="L32" s="270">
        <v>3</v>
      </c>
      <c r="M32" s="271">
        <v>3503</v>
      </c>
    </row>
    <row r="33" spans="1:13" ht="12.75">
      <c r="A33" s="293" t="s">
        <v>70</v>
      </c>
      <c r="B33" s="268">
        <v>33</v>
      </c>
      <c r="C33" s="269">
        <f t="shared" si="0"/>
        <v>15.618566215621406</v>
      </c>
      <c r="D33" s="270">
        <v>1</v>
      </c>
      <c r="E33" s="271">
        <v>2894</v>
      </c>
      <c r="F33" s="268">
        <v>24</v>
      </c>
      <c r="G33" s="269">
        <f>F33*100000/108261</f>
        <v>22.168647989580734</v>
      </c>
      <c r="H33" s="270">
        <v>1</v>
      </c>
      <c r="I33" s="271">
        <v>2704</v>
      </c>
      <c r="J33" s="268">
        <v>9</v>
      </c>
      <c r="K33" s="269">
        <f>J33*100000/103026</f>
        <v>8.735658959874206</v>
      </c>
      <c r="L33" s="270">
        <v>5</v>
      </c>
      <c r="M33" s="271">
        <v>5297</v>
      </c>
    </row>
    <row r="34" spans="1:13" ht="12.75">
      <c r="A34" s="20" t="s">
        <v>72</v>
      </c>
      <c r="B34" s="268">
        <v>11</v>
      </c>
      <c r="C34" s="269">
        <f t="shared" si="0"/>
        <v>5.206188738540469</v>
      </c>
      <c r="D34" s="270">
        <v>1</v>
      </c>
      <c r="E34" s="271">
        <v>2421</v>
      </c>
      <c r="F34" s="268" t="s">
        <v>10</v>
      </c>
      <c r="G34" s="269" t="s">
        <v>10</v>
      </c>
      <c r="H34" s="270">
        <v>1</v>
      </c>
      <c r="I34" s="271">
        <v>2468</v>
      </c>
      <c r="J34" s="268" t="s">
        <v>10</v>
      </c>
      <c r="K34" s="269" t="s">
        <v>10</v>
      </c>
      <c r="L34" s="270">
        <v>1</v>
      </c>
      <c r="M34" s="271">
        <v>2421</v>
      </c>
    </row>
    <row r="35" spans="1:13" ht="12.75">
      <c r="A35" s="20" t="s">
        <v>94</v>
      </c>
      <c r="B35" s="268" t="s">
        <v>9</v>
      </c>
      <c r="C35" s="269" t="s">
        <v>9</v>
      </c>
      <c r="D35" s="270"/>
      <c r="E35" s="271"/>
      <c r="F35" s="268" t="s">
        <v>9</v>
      </c>
      <c r="G35" s="269" t="s">
        <v>9</v>
      </c>
      <c r="H35" s="270"/>
      <c r="I35" s="271"/>
      <c r="J35" s="268" t="s">
        <v>9</v>
      </c>
      <c r="K35" s="269" t="s">
        <v>9</v>
      </c>
      <c r="L35" s="270"/>
      <c r="M35" s="271"/>
    </row>
    <row r="36" spans="1:13" ht="12.75">
      <c r="A36" s="21" t="s">
        <v>71</v>
      </c>
      <c r="B36" s="268" t="s">
        <v>9</v>
      </c>
      <c r="C36" s="269" t="s">
        <v>9</v>
      </c>
      <c r="D36" s="270"/>
      <c r="E36" s="271"/>
      <c r="F36" s="268" t="s">
        <v>9</v>
      </c>
      <c r="G36" s="269" t="s">
        <v>9</v>
      </c>
      <c r="H36" s="270"/>
      <c r="I36" s="271"/>
      <c r="J36" s="268" t="s">
        <v>9</v>
      </c>
      <c r="K36" s="269" t="s">
        <v>9</v>
      </c>
      <c r="L36" s="270"/>
      <c r="M36" s="271"/>
    </row>
    <row r="37" spans="1:13" ht="12.75">
      <c r="A37" s="274" t="s">
        <v>49</v>
      </c>
      <c r="B37" s="275" t="s">
        <v>9</v>
      </c>
      <c r="C37" s="276" t="s">
        <v>9</v>
      </c>
      <c r="D37" s="277"/>
      <c r="E37" s="278"/>
      <c r="F37" s="275" t="s">
        <v>9</v>
      </c>
      <c r="G37" s="276" t="s">
        <v>9</v>
      </c>
      <c r="H37" s="277"/>
      <c r="I37" s="278"/>
      <c r="J37" s="275" t="s">
        <v>9</v>
      </c>
      <c r="K37" s="276" t="s">
        <v>9</v>
      </c>
      <c r="L37" s="277"/>
      <c r="M37" s="278"/>
    </row>
    <row r="38" spans="1:13" ht="12.75">
      <c r="A38" s="196"/>
      <c r="B38" s="13"/>
      <c r="C38" s="29"/>
      <c r="D38" s="12"/>
      <c r="E38" s="13"/>
      <c r="F38" s="13"/>
      <c r="G38" s="14"/>
      <c r="H38" s="12"/>
      <c r="I38" s="13"/>
      <c r="J38" s="13"/>
      <c r="K38" s="14"/>
      <c r="L38" s="12"/>
      <c r="M38" s="13"/>
    </row>
    <row r="39" spans="1:13" s="209" customFormat="1" ht="12.75">
      <c r="A39" s="176" t="s">
        <v>86</v>
      </c>
      <c r="B39" s="63" t="s">
        <v>0</v>
      </c>
      <c r="C39" s="64"/>
      <c r="D39" s="64"/>
      <c r="E39" s="65"/>
      <c r="F39" s="63" t="s">
        <v>1</v>
      </c>
      <c r="G39" s="64"/>
      <c r="H39" s="64"/>
      <c r="I39" s="65"/>
      <c r="J39" s="63" t="s">
        <v>2</v>
      </c>
      <c r="K39" s="64"/>
      <c r="L39" s="64"/>
      <c r="M39" s="65"/>
    </row>
    <row r="40" spans="1:13" s="209" customFormat="1" ht="12.75">
      <c r="A40" s="295"/>
      <c r="B40" s="296"/>
      <c r="C40" s="297"/>
      <c r="D40" s="298" t="s">
        <v>3</v>
      </c>
      <c r="E40" s="299" t="s">
        <v>3</v>
      </c>
      <c r="F40" s="296"/>
      <c r="G40" s="297"/>
      <c r="H40" s="298" t="s">
        <v>3</v>
      </c>
      <c r="I40" s="299" t="s">
        <v>3</v>
      </c>
      <c r="J40" s="296"/>
      <c r="K40" s="297"/>
      <c r="L40" s="298" t="s">
        <v>3</v>
      </c>
      <c r="M40" s="299" t="s">
        <v>3</v>
      </c>
    </row>
    <row r="41" spans="1:13" s="209" customFormat="1" ht="12.75">
      <c r="A41" s="300"/>
      <c r="B41" s="301" t="s">
        <v>464</v>
      </c>
      <c r="C41" s="302"/>
      <c r="D41" s="305" t="s">
        <v>5</v>
      </c>
      <c r="E41" s="306" t="s">
        <v>6</v>
      </c>
      <c r="F41" s="301" t="s">
        <v>464</v>
      </c>
      <c r="G41" s="302"/>
      <c r="H41" s="298" t="s">
        <v>5</v>
      </c>
      <c r="I41" s="299" t="s">
        <v>6</v>
      </c>
      <c r="J41" s="301" t="s">
        <v>464</v>
      </c>
      <c r="K41" s="302"/>
      <c r="L41" s="298" t="s">
        <v>5</v>
      </c>
      <c r="M41" s="299" t="s">
        <v>6</v>
      </c>
    </row>
    <row r="42" spans="1:13" s="209" customFormat="1" ht="12.75">
      <c r="A42" s="69" t="s">
        <v>477</v>
      </c>
      <c r="B42" s="303" t="s">
        <v>478</v>
      </c>
      <c r="C42" s="304" t="s">
        <v>479</v>
      </c>
      <c r="D42" s="305" t="s">
        <v>7</v>
      </c>
      <c r="E42" s="306" t="s">
        <v>8</v>
      </c>
      <c r="F42" s="303" t="s">
        <v>478</v>
      </c>
      <c r="G42" s="304" t="s">
        <v>479</v>
      </c>
      <c r="H42" s="305" t="s">
        <v>7</v>
      </c>
      <c r="I42" s="306" t="s">
        <v>8</v>
      </c>
      <c r="J42" s="303" t="s">
        <v>478</v>
      </c>
      <c r="K42" s="304" t="s">
        <v>479</v>
      </c>
      <c r="L42" s="305" t="s">
        <v>7</v>
      </c>
      <c r="M42" s="306" t="s">
        <v>8</v>
      </c>
    </row>
    <row r="43" spans="1:13" ht="12.75">
      <c r="A43" s="293" t="s">
        <v>73</v>
      </c>
      <c r="B43" s="268">
        <v>319</v>
      </c>
      <c r="C43" s="269">
        <f>B43*100000/211287</f>
        <v>150.9794734176736</v>
      </c>
      <c r="D43" s="270">
        <v>2</v>
      </c>
      <c r="E43" s="271">
        <v>4889</v>
      </c>
      <c r="F43" s="268">
        <v>165</v>
      </c>
      <c r="G43" s="269">
        <f>F43*100000/108261</f>
        <v>152.40945492836755</v>
      </c>
      <c r="H43" s="270">
        <v>2</v>
      </c>
      <c r="I43" s="271">
        <v>4788</v>
      </c>
      <c r="J43" s="268">
        <v>154</v>
      </c>
      <c r="K43" s="269">
        <f>J43*100000/103026</f>
        <v>149.47683109118086</v>
      </c>
      <c r="L43" s="270">
        <v>3</v>
      </c>
      <c r="M43" s="271">
        <v>5364</v>
      </c>
    </row>
    <row r="44" spans="1:13" ht="12.75">
      <c r="A44" s="20" t="s">
        <v>74</v>
      </c>
      <c r="B44" s="268">
        <v>195</v>
      </c>
      <c r="C44" s="269">
        <f>B44*100000/211287</f>
        <v>92.29152763776285</v>
      </c>
      <c r="D44" s="270">
        <v>3</v>
      </c>
      <c r="E44" s="271">
        <v>6639</v>
      </c>
      <c r="F44" s="268">
        <v>94</v>
      </c>
      <c r="G44" s="269">
        <f>F44*100000/108261</f>
        <v>86.82720462585787</v>
      </c>
      <c r="H44" s="270">
        <v>3</v>
      </c>
      <c r="I44" s="271">
        <v>6903</v>
      </c>
      <c r="J44" s="268">
        <v>101</v>
      </c>
      <c r="K44" s="269">
        <f>J44*100000/103026</f>
        <v>98.03350610525499</v>
      </c>
      <c r="L44" s="270">
        <v>3</v>
      </c>
      <c r="M44" s="271">
        <v>6534</v>
      </c>
    </row>
    <row r="45" spans="1:13" ht="12.75">
      <c r="A45" s="21" t="s">
        <v>18</v>
      </c>
      <c r="B45" s="268">
        <v>25</v>
      </c>
      <c r="C45" s="269">
        <f>B45*100000/211287</f>
        <v>11.83224713304652</v>
      </c>
      <c r="D45" s="270">
        <v>10</v>
      </c>
      <c r="E45" s="271">
        <v>14011</v>
      </c>
      <c r="F45" s="268">
        <v>8</v>
      </c>
      <c r="G45" s="269">
        <f>F45*100000/108261</f>
        <v>7.3895493298602455</v>
      </c>
      <c r="H45" s="270">
        <v>9.5</v>
      </c>
      <c r="I45" s="271">
        <v>16888</v>
      </c>
      <c r="J45" s="268">
        <v>17</v>
      </c>
      <c r="K45" s="269">
        <f>J45*100000/103026</f>
        <v>16.500689146429057</v>
      </c>
      <c r="L45" s="270">
        <v>10</v>
      </c>
      <c r="M45" s="271">
        <v>14011</v>
      </c>
    </row>
    <row r="46" spans="1:13" ht="12.75">
      <c r="A46" s="21" t="s">
        <v>19</v>
      </c>
      <c r="B46" s="268" t="s">
        <v>9</v>
      </c>
      <c r="C46" s="268" t="s">
        <v>9</v>
      </c>
      <c r="D46" s="270"/>
      <c r="E46" s="268"/>
      <c r="F46" s="279" t="s">
        <v>9</v>
      </c>
      <c r="G46" s="268" t="s">
        <v>9</v>
      </c>
      <c r="H46" s="270"/>
      <c r="I46" s="271"/>
      <c r="J46" s="268" t="s">
        <v>9</v>
      </c>
      <c r="K46" s="268" t="s">
        <v>9</v>
      </c>
      <c r="L46" s="270"/>
      <c r="M46" s="271"/>
    </row>
    <row r="47" spans="1:13" ht="12.75">
      <c r="A47" s="19" t="s">
        <v>105</v>
      </c>
      <c r="B47" s="268">
        <v>94</v>
      </c>
      <c r="C47" s="269">
        <f>B47*100000/211287</f>
        <v>44.48924922025491</v>
      </c>
      <c r="D47" s="270">
        <v>2</v>
      </c>
      <c r="E47" s="271">
        <v>5455</v>
      </c>
      <c r="F47" s="268">
        <v>58</v>
      </c>
      <c r="G47" s="269">
        <f>F47*100000/108261</f>
        <v>53.57423264148678</v>
      </c>
      <c r="H47" s="270">
        <v>2</v>
      </c>
      <c r="I47" s="271">
        <v>5268</v>
      </c>
      <c r="J47" s="268">
        <v>36</v>
      </c>
      <c r="K47" s="269">
        <f>J47*100000/103026</f>
        <v>34.94263583949682</v>
      </c>
      <c r="L47" s="270">
        <v>2.5</v>
      </c>
      <c r="M47" s="271">
        <v>5690</v>
      </c>
    </row>
    <row r="48" spans="1:13" ht="12.75">
      <c r="A48" s="294" t="s">
        <v>61</v>
      </c>
      <c r="B48" s="268">
        <v>50</v>
      </c>
      <c r="C48" s="269">
        <f>B48*100000/211287</f>
        <v>23.66449426609304</v>
      </c>
      <c r="D48" s="270">
        <v>3</v>
      </c>
      <c r="E48" s="271">
        <v>7173</v>
      </c>
      <c r="F48" s="268">
        <v>31</v>
      </c>
      <c r="G48" s="269">
        <f>F48*100000/108261</f>
        <v>28.63450365320845</v>
      </c>
      <c r="H48" s="270">
        <v>2</v>
      </c>
      <c r="I48" s="271">
        <v>7007</v>
      </c>
      <c r="J48" s="268">
        <v>19</v>
      </c>
      <c r="K48" s="269">
        <f>J48*100000/103026</f>
        <v>18.44194669306777</v>
      </c>
      <c r="L48" s="270">
        <v>3</v>
      </c>
      <c r="M48" s="271">
        <v>7776</v>
      </c>
    </row>
    <row r="49" spans="1:13" ht="12.75">
      <c r="A49" s="294" t="s">
        <v>60</v>
      </c>
      <c r="B49" s="268"/>
      <c r="C49" s="269"/>
      <c r="D49" s="270"/>
      <c r="E49" s="271"/>
      <c r="F49" s="268"/>
      <c r="G49" s="269"/>
      <c r="H49" s="270"/>
      <c r="I49" s="271"/>
      <c r="J49" s="268"/>
      <c r="K49" s="269"/>
      <c r="L49" s="270"/>
      <c r="M49" s="271"/>
    </row>
    <row r="50" spans="1:13" ht="12.75">
      <c r="A50" s="21" t="s">
        <v>20</v>
      </c>
      <c r="B50" s="268" t="s">
        <v>10</v>
      </c>
      <c r="C50" s="269" t="s">
        <v>10</v>
      </c>
      <c r="D50" s="270">
        <v>1</v>
      </c>
      <c r="E50" s="271">
        <v>10578</v>
      </c>
      <c r="F50" s="268" t="s">
        <v>10</v>
      </c>
      <c r="G50" s="269" t="s">
        <v>10</v>
      </c>
      <c r="H50" s="270">
        <v>11.5</v>
      </c>
      <c r="I50" s="271">
        <v>33806</v>
      </c>
      <c r="J50" s="268" t="s">
        <v>10</v>
      </c>
      <c r="K50" s="269" t="s">
        <v>10</v>
      </c>
      <c r="L50" s="270">
        <v>1</v>
      </c>
      <c r="M50" s="271">
        <v>10578</v>
      </c>
    </row>
    <row r="51" spans="1:13" ht="12.75">
      <c r="A51" s="22" t="s">
        <v>21</v>
      </c>
      <c r="B51" s="268" t="s">
        <v>10</v>
      </c>
      <c r="C51" s="269" t="s">
        <v>10</v>
      </c>
      <c r="D51" s="270">
        <v>22</v>
      </c>
      <c r="E51" s="271">
        <v>63660</v>
      </c>
      <c r="F51" s="268" t="s">
        <v>10</v>
      </c>
      <c r="G51" s="269" t="s">
        <v>10</v>
      </c>
      <c r="H51" s="270">
        <v>22</v>
      </c>
      <c r="I51" s="271">
        <v>63660</v>
      </c>
      <c r="J51" s="268" t="s">
        <v>9</v>
      </c>
      <c r="K51" s="269" t="s">
        <v>9</v>
      </c>
      <c r="L51" s="270"/>
      <c r="M51" s="271"/>
    </row>
    <row r="52" spans="1:13" ht="12.75">
      <c r="A52" s="22" t="s">
        <v>22</v>
      </c>
      <c r="B52" s="268" t="s">
        <v>9</v>
      </c>
      <c r="C52" s="269" t="s">
        <v>9</v>
      </c>
      <c r="D52" s="270"/>
      <c r="E52" s="271"/>
      <c r="F52" s="268" t="s">
        <v>9</v>
      </c>
      <c r="G52" s="269" t="s">
        <v>9</v>
      </c>
      <c r="H52" s="270"/>
      <c r="I52" s="271"/>
      <c r="J52" s="268" t="s">
        <v>9</v>
      </c>
      <c r="K52" s="269" t="s">
        <v>9</v>
      </c>
      <c r="L52" s="270"/>
      <c r="M52" s="271"/>
    </row>
    <row r="53" spans="1:13" ht="12.75">
      <c r="A53" s="21" t="s">
        <v>62</v>
      </c>
      <c r="B53" s="268">
        <v>14</v>
      </c>
      <c r="C53" s="269">
        <f>B53*100000/211287</f>
        <v>6.626058394506051</v>
      </c>
      <c r="D53" s="270">
        <v>3</v>
      </c>
      <c r="E53" s="271">
        <v>6018</v>
      </c>
      <c r="F53" s="268">
        <v>8</v>
      </c>
      <c r="G53" s="269">
        <f>F53*100000/108261</f>
        <v>7.3895493298602455</v>
      </c>
      <c r="H53" s="270">
        <v>3</v>
      </c>
      <c r="I53" s="271">
        <v>4717</v>
      </c>
      <c r="J53" s="268">
        <v>6</v>
      </c>
      <c r="K53" s="269">
        <f>J53*100000/103026</f>
        <v>5.823772639916138</v>
      </c>
      <c r="L53" s="270">
        <v>3</v>
      </c>
      <c r="M53" s="271">
        <v>6018</v>
      </c>
    </row>
    <row r="54" spans="1:13" ht="12.75">
      <c r="A54" s="294" t="s">
        <v>75</v>
      </c>
      <c r="B54" s="268" t="s">
        <v>10</v>
      </c>
      <c r="C54" s="269" t="s">
        <v>10</v>
      </c>
      <c r="D54" s="270">
        <v>5</v>
      </c>
      <c r="E54" s="271">
        <v>8955</v>
      </c>
      <c r="F54" s="268" t="s">
        <v>10</v>
      </c>
      <c r="G54" s="269" t="s">
        <v>10</v>
      </c>
      <c r="H54" s="270">
        <v>5</v>
      </c>
      <c r="I54" s="271">
        <v>8955</v>
      </c>
      <c r="J54" s="268" t="s">
        <v>9</v>
      </c>
      <c r="K54" s="269" t="s">
        <v>9</v>
      </c>
      <c r="L54" s="270"/>
      <c r="M54" s="271"/>
    </row>
    <row r="55" spans="1:13" ht="12.75">
      <c r="A55" s="20" t="s">
        <v>76</v>
      </c>
      <c r="B55" s="279">
        <v>39</v>
      </c>
      <c r="C55" s="269">
        <f aca="true" t="shared" si="1" ref="C55:C60">B55*100000/211287</f>
        <v>18.45830552755257</v>
      </c>
      <c r="D55" s="270">
        <v>2</v>
      </c>
      <c r="E55" s="271">
        <v>4903</v>
      </c>
      <c r="F55" s="279">
        <v>23</v>
      </c>
      <c r="G55" s="269">
        <f aca="true" t="shared" si="2" ref="G55:G60">F55*100000/108261</f>
        <v>21.244954323348203</v>
      </c>
      <c r="H55" s="270">
        <v>2</v>
      </c>
      <c r="I55" s="271">
        <v>4815</v>
      </c>
      <c r="J55" s="279">
        <v>16</v>
      </c>
      <c r="K55" s="269">
        <f aca="true" t="shared" si="3" ref="K55:K60">J55*100000/103026</f>
        <v>15.5300603731097</v>
      </c>
      <c r="L55" s="270">
        <v>2</v>
      </c>
      <c r="M55" s="271">
        <v>5125</v>
      </c>
    </row>
    <row r="56" spans="1:13" ht="12.75">
      <c r="A56" s="293" t="s">
        <v>77</v>
      </c>
      <c r="B56" s="268">
        <v>2552</v>
      </c>
      <c r="C56" s="269">
        <f t="shared" si="1"/>
        <v>1207.8357873413888</v>
      </c>
      <c r="D56" s="270">
        <v>2</v>
      </c>
      <c r="E56" s="271">
        <v>3562</v>
      </c>
      <c r="F56" s="268">
        <v>1578</v>
      </c>
      <c r="G56" s="269">
        <f t="shared" si="2"/>
        <v>1457.5886053149334</v>
      </c>
      <c r="H56" s="270">
        <v>2</v>
      </c>
      <c r="I56" s="271">
        <v>3498</v>
      </c>
      <c r="J56" s="268">
        <v>974</v>
      </c>
      <c r="K56" s="269">
        <f t="shared" si="3"/>
        <v>945.392425213053</v>
      </c>
      <c r="L56" s="270">
        <v>2</v>
      </c>
      <c r="M56" s="271">
        <v>3697</v>
      </c>
    </row>
    <row r="57" spans="1:13" ht="12.75">
      <c r="A57" s="20" t="s">
        <v>63</v>
      </c>
      <c r="B57" s="268">
        <v>710</v>
      </c>
      <c r="C57" s="269">
        <f t="shared" si="1"/>
        <v>336.0358185785212</v>
      </c>
      <c r="D57" s="270">
        <v>2</v>
      </c>
      <c r="E57" s="271">
        <v>4054</v>
      </c>
      <c r="F57" s="268">
        <v>418</v>
      </c>
      <c r="G57" s="269">
        <f t="shared" si="2"/>
        <v>386.1039524851978</v>
      </c>
      <c r="H57" s="270">
        <v>2</v>
      </c>
      <c r="I57" s="271">
        <v>3972</v>
      </c>
      <c r="J57" s="268">
        <v>292</v>
      </c>
      <c r="K57" s="269">
        <f t="shared" si="3"/>
        <v>283.42360180925203</v>
      </c>
      <c r="L57" s="270">
        <v>3</v>
      </c>
      <c r="M57" s="271">
        <v>4124</v>
      </c>
    </row>
    <row r="58" spans="1:13" ht="12.75">
      <c r="A58" s="21" t="s">
        <v>23</v>
      </c>
      <c r="B58" s="268">
        <v>675</v>
      </c>
      <c r="C58" s="269">
        <f t="shared" si="1"/>
        <v>319.47067259225605</v>
      </c>
      <c r="D58" s="270">
        <v>2</v>
      </c>
      <c r="E58" s="271">
        <v>4051</v>
      </c>
      <c r="F58" s="268">
        <v>398</v>
      </c>
      <c r="G58" s="269">
        <f t="shared" si="2"/>
        <v>367.6300791605472</v>
      </c>
      <c r="H58" s="270">
        <v>2</v>
      </c>
      <c r="I58" s="271">
        <v>3972</v>
      </c>
      <c r="J58" s="268">
        <v>277</v>
      </c>
      <c r="K58" s="269">
        <f t="shared" si="3"/>
        <v>268.8641702094617</v>
      </c>
      <c r="L58" s="270">
        <v>3</v>
      </c>
      <c r="M58" s="271">
        <v>4126</v>
      </c>
    </row>
    <row r="59" spans="1:13" ht="12.75">
      <c r="A59" s="20" t="s">
        <v>64</v>
      </c>
      <c r="B59" s="268">
        <v>500</v>
      </c>
      <c r="C59" s="269">
        <f t="shared" si="1"/>
        <v>236.64494266093038</v>
      </c>
      <c r="D59" s="270">
        <v>2</v>
      </c>
      <c r="E59" s="271">
        <v>2944</v>
      </c>
      <c r="F59" s="268">
        <v>329</v>
      </c>
      <c r="G59" s="269">
        <f t="shared" si="2"/>
        <v>303.8952161905026</v>
      </c>
      <c r="H59" s="270">
        <v>2</v>
      </c>
      <c r="I59" s="271">
        <v>2831</v>
      </c>
      <c r="J59" s="268">
        <v>171</v>
      </c>
      <c r="K59" s="269">
        <f t="shared" si="3"/>
        <v>165.97752023760992</v>
      </c>
      <c r="L59" s="270">
        <v>2</v>
      </c>
      <c r="M59" s="271">
        <v>3129</v>
      </c>
    </row>
    <row r="60" spans="1:13" ht="12.75">
      <c r="A60" s="21" t="s">
        <v>65</v>
      </c>
      <c r="B60" s="268">
        <v>26</v>
      </c>
      <c r="C60" s="269">
        <f t="shared" si="1"/>
        <v>12.30553701836838</v>
      </c>
      <c r="D60" s="270">
        <v>2</v>
      </c>
      <c r="E60" s="271">
        <v>3014</v>
      </c>
      <c r="F60" s="268">
        <v>19</v>
      </c>
      <c r="G60" s="269">
        <f t="shared" si="2"/>
        <v>17.55017965841808</v>
      </c>
      <c r="H60" s="270">
        <v>2</v>
      </c>
      <c r="I60" s="271">
        <v>3134</v>
      </c>
      <c r="J60" s="268">
        <v>7</v>
      </c>
      <c r="K60" s="269">
        <f t="shared" si="3"/>
        <v>6.7944014132354935</v>
      </c>
      <c r="L60" s="270">
        <v>1</v>
      </c>
      <c r="M60" s="271">
        <v>1915</v>
      </c>
    </row>
    <row r="61" spans="1:13" ht="12.75">
      <c r="A61" s="21" t="s">
        <v>78</v>
      </c>
      <c r="B61" s="268" t="s">
        <v>10</v>
      </c>
      <c r="C61" s="269" t="s">
        <v>10</v>
      </c>
      <c r="D61" s="270">
        <v>2</v>
      </c>
      <c r="E61" s="271">
        <v>3558</v>
      </c>
      <c r="F61" s="268" t="s">
        <v>10</v>
      </c>
      <c r="G61" s="269" t="s">
        <v>10</v>
      </c>
      <c r="H61" s="270">
        <v>2</v>
      </c>
      <c r="I61" s="271">
        <v>3558</v>
      </c>
      <c r="J61" s="268" t="s">
        <v>9</v>
      </c>
      <c r="K61" s="269" t="s">
        <v>9</v>
      </c>
      <c r="L61" s="270"/>
      <c r="M61" s="271"/>
    </row>
    <row r="62" spans="1:13" ht="12.75">
      <c r="A62" s="21" t="s">
        <v>24</v>
      </c>
      <c r="B62" s="268" t="s">
        <v>9</v>
      </c>
      <c r="C62" s="269" t="s">
        <v>9</v>
      </c>
      <c r="D62" s="270"/>
      <c r="E62" s="271"/>
      <c r="F62" s="268" t="s">
        <v>9</v>
      </c>
      <c r="G62" s="269" t="s">
        <v>9</v>
      </c>
      <c r="H62" s="270"/>
      <c r="I62" s="271"/>
      <c r="J62" s="268" t="s">
        <v>9</v>
      </c>
      <c r="K62" s="269" t="s">
        <v>9</v>
      </c>
      <c r="L62" s="270"/>
      <c r="M62" s="271"/>
    </row>
    <row r="63" spans="1:13" ht="12.75">
      <c r="A63" s="21" t="s">
        <v>25</v>
      </c>
      <c r="B63" s="268">
        <v>493</v>
      </c>
      <c r="C63" s="269">
        <f>B63*100000/211287</f>
        <v>233.33191346367738</v>
      </c>
      <c r="D63" s="270">
        <v>2</v>
      </c>
      <c r="E63" s="271">
        <v>2933</v>
      </c>
      <c r="F63" s="268">
        <v>323</v>
      </c>
      <c r="G63" s="269">
        <f>F63*100000/108261</f>
        <v>298.3530541931074</v>
      </c>
      <c r="H63" s="270">
        <v>2</v>
      </c>
      <c r="I63" s="271">
        <v>2820</v>
      </c>
      <c r="J63" s="268">
        <v>170</v>
      </c>
      <c r="K63" s="269">
        <f>J63*100000/103026</f>
        <v>165.00689146429056</v>
      </c>
      <c r="L63" s="270">
        <v>2</v>
      </c>
      <c r="M63" s="271">
        <v>3126</v>
      </c>
    </row>
    <row r="64" spans="1:13" ht="12.75">
      <c r="A64" s="293" t="s">
        <v>79</v>
      </c>
      <c r="B64" s="268">
        <v>530</v>
      </c>
      <c r="C64" s="269">
        <f>B64*100000/211287</f>
        <v>250.84363922058623</v>
      </c>
      <c r="D64" s="270">
        <v>2</v>
      </c>
      <c r="E64" s="271">
        <v>3441</v>
      </c>
      <c r="F64" s="268">
        <v>347</v>
      </c>
      <c r="G64" s="269">
        <f>F64*100000/108261</f>
        <v>320.52170218268816</v>
      </c>
      <c r="H64" s="270">
        <v>2</v>
      </c>
      <c r="I64" s="271">
        <v>3876</v>
      </c>
      <c r="J64" s="268">
        <v>183</v>
      </c>
      <c r="K64" s="269">
        <f>J64*100000/103026</f>
        <v>177.6250655174422</v>
      </c>
      <c r="L64" s="270">
        <v>4</v>
      </c>
      <c r="M64" s="271">
        <v>3017</v>
      </c>
    </row>
    <row r="65" spans="1:13" ht="12.75">
      <c r="A65" s="20" t="s">
        <v>26</v>
      </c>
      <c r="B65" s="268" t="s">
        <v>10</v>
      </c>
      <c r="C65" s="269" t="s">
        <v>10</v>
      </c>
      <c r="D65" s="270">
        <v>2</v>
      </c>
      <c r="E65" s="271">
        <v>4373</v>
      </c>
      <c r="F65" s="268" t="s">
        <v>10</v>
      </c>
      <c r="G65" s="269" t="s">
        <v>10</v>
      </c>
      <c r="H65" s="270">
        <v>2</v>
      </c>
      <c r="I65" s="271">
        <v>4373</v>
      </c>
      <c r="J65" s="268" t="s">
        <v>9</v>
      </c>
      <c r="K65" s="269" t="s">
        <v>9</v>
      </c>
      <c r="L65" s="270"/>
      <c r="M65" s="271"/>
    </row>
    <row r="66" spans="1:13" ht="12.75">
      <c r="A66" s="20" t="s">
        <v>27</v>
      </c>
      <c r="B66" s="268">
        <v>22</v>
      </c>
      <c r="C66" s="269">
        <f>B66*100000/211287</f>
        <v>10.412377477080938</v>
      </c>
      <c r="D66" s="270">
        <v>5.5</v>
      </c>
      <c r="E66" s="271">
        <v>10435</v>
      </c>
      <c r="F66" s="268">
        <v>12</v>
      </c>
      <c r="G66" s="269">
        <f>F66*100000/108261</f>
        <v>11.084323994790367</v>
      </c>
      <c r="H66" s="270">
        <v>6</v>
      </c>
      <c r="I66" s="271">
        <v>12069</v>
      </c>
      <c r="J66" s="268">
        <v>10</v>
      </c>
      <c r="K66" s="269">
        <f>J66*100000/103026</f>
        <v>9.706287733193562</v>
      </c>
      <c r="L66" s="270">
        <v>4.5</v>
      </c>
      <c r="M66" s="271">
        <v>8516</v>
      </c>
    </row>
    <row r="67" spans="1:13" ht="12.75">
      <c r="A67" s="20" t="s">
        <v>28</v>
      </c>
      <c r="B67" s="268">
        <v>154</v>
      </c>
      <c r="C67" s="269">
        <f>B67*100000/211287</f>
        <v>72.88664233956656</v>
      </c>
      <c r="D67" s="270">
        <v>2</v>
      </c>
      <c r="E67" s="271">
        <v>2351</v>
      </c>
      <c r="F67" s="268">
        <v>85</v>
      </c>
      <c r="G67" s="269">
        <f>F67*100000/108261</f>
        <v>78.5139616297651</v>
      </c>
      <c r="H67" s="270">
        <v>2</v>
      </c>
      <c r="I67" s="271">
        <v>2422</v>
      </c>
      <c r="J67" s="268">
        <v>69</v>
      </c>
      <c r="K67" s="269">
        <f>J67*100000/103026</f>
        <v>66.97338535903559</v>
      </c>
      <c r="L67" s="270">
        <v>2</v>
      </c>
      <c r="M67" s="271">
        <v>2186</v>
      </c>
    </row>
    <row r="68" spans="1:13" ht="12.75">
      <c r="A68" s="20" t="s">
        <v>29</v>
      </c>
      <c r="B68" s="268">
        <v>136</v>
      </c>
      <c r="C68" s="269">
        <f>B68*100000/211287</f>
        <v>64.36742440377307</v>
      </c>
      <c r="D68" s="270">
        <v>1</v>
      </c>
      <c r="E68" s="271">
        <v>4234</v>
      </c>
      <c r="F68" s="268">
        <v>111</v>
      </c>
      <c r="G68" s="269">
        <f>F68*100000/108261</f>
        <v>102.5299969518109</v>
      </c>
      <c r="H68" s="270">
        <v>1</v>
      </c>
      <c r="I68" s="271">
        <v>4263</v>
      </c>
      <c r="J68" s="268">
        <v>25</v>
      </c>
      <c r="K68" s="269">
        <f>J68*100000/103026</f>
        <v>24.265719332983906</v>
      </c>
      <c r="L68" s="270">
        <v>2</v>
      </c>
      <c r="M68" s="271">
        <v>3832</v>
      </c>
    </row>
    <row r="69" spans="1:13" ht="12.75">
      <c r="A69" s="20" t="s">
        <v>80</v>
      </c>
      <c r="B69" s="268" t="s">
        <v>9</v>
      </c>
      <c r="C69" s="269" t="s">
        <v>9</v>
      </c>
      <c r="D69" s="270"/>
      <c r="E69" s="271"/>
      <c r="F69" s="268" t="s">
        <v>9</v>
      </c>
      <c r="G69" s="269" t="s">
        <v>9</v>
      </c>
      <c r="H69" s="270"/>
      <c r="I69" s="271"/>
      <c r="J69" s="268" t="s">
        <v>9</v>
      </c>
      <c r="K69" s="269" t="s">
        <v>9</v>
      </c>
      <c r="L69" s="270"/>
      <c r="M69" s="271"/>
    </row>
    <row r="70" spans="1:13" ht="12.75">
      <c r="A70" s="20" t="s">
        <v>106</v>
      </c>
      <c r="B70" s="279" t="s">
        <v>10</v>
      </c>
      <c r="C70" s="269" t="s">
        <v>10</v>
      </c>
      <c r="D70" s="270">
        <v>2</v>
      </c>
      <c r="E70" s="271">
        <v>4541</v>
      </c>
      <c r="F70" s="279" t="s">
        <v>10</v>
      </c>
      <c r="G70" s="269" t="s">
        <v>10</v>
      </c>
      <c r="H70" s="270">
        <v>1</v>
      </c>
      <c r="I70" s="271">
        <v>4046</v>
      </c>
      <c r="J70" s="279" t="s">
        <v>10</v>
      </c>
      <c r="K70" s="269" t="s">
        <v>10</v>
      </c>
      <c r="L70" s="270">
        <v>7.5</v>
      </c>
      <c r="M70" s="271">
        <v>55859</v>
      </c>
    </row>
    <row r="71" spans="1:13" ht="12.75">
      <c r="A71" s="280" t="s">
        <v>66</v>
      </c>
      <c r="B71" s="275" t="s">
        <v>10</v>
      </c>
      <c r="C71" s="276" t="s">
        <v>10</v>
      </c>
      <c r="D71" s="277">
        <v>2</v>
      </c>
      <c r="E71" s="278">
        <v>7230</v>
      </c>
      <c r="F71" s="275" t="s">
        <v>10</v>
      </c>
      <c r="G71" s="276" t="s">
        <v>10</v>
      </c>
      <c r="H71" s="277">
        <v>1</v>
      </c>
      <c r="I71" s="278">
        <v>6430</v>
      </c>
      <c r="J71" s="275" t="s">
        <v>10</v>
      </c>
      <c r="K71" s="276" t="s">
        <v>10</v>
      </c>
      <c r="L71" s="277">
        <v>3</v>
      </c>
      <c r="M71" s="278">
        <v>12460</v>
      </c>
    </row>
    <row r="72" s="243" customFormat="1" ht="11.25"/>
    <row r="73" spans="1:13" s="209" customFormat="1" ht="12.75">
      <c r="A73" s="176" t="s">
        <v>86</v>
      </c>
      <c r="B73" s="63" t="s">
        <v>0</v>
      </c>
      <c r="C73" s="64"/>
      <c r="D73" s="64"/>
      <c r="E73" s="65"/>
      <c r="F73" s="63" t="s">
        <v>1</v>
      </c>
      <c r="G73" s="64"/>
      <c r="H73" s="64"/>
      <c r="I73" s="65"/>
      <c r="J73" s="63" t="s">
        <v>2</v>
      </c>
      <c r="K73" s="64"/>
      <c r="L73" s="64"/>
      <c r="M73" s="65"/>
    </row>
    <row r="74" spans="1:13" s="209" customFormat="1" ht="12.75">
      <c r="A74" s="295"/>
      <c r="B74" s="296"/>
      <c r="C74" s="297"/>
      <c r="D74" s="298" t="s">
        <v>3</v>
      </c>
      <c r="E74" s="299" t="s">
        <v>3</v>
      </c>
      <c r="F74" s="296"/>
      <c r="G74" s="297"/>
      <c r="H74" s="298" t="s">
        <v>3</v>
      </c>
      <c r="I74" s="299" t="s">
        <v>3</v>
      </c>
      <c r="J74" s="296"/>
      <c r="K74" s="297"/>
      <c r="L74" s="298" t="s">
        <v>3</v>
      </c>
      <c r="M74" s="299" t="s">
        <v>3</v>
      </c>
    </row>
    <row r="75" spans="1:13" s="209" customFormat="1" ht="12.75">
      <c r="A75" s="300"/>
      <c r="B75" s="301" t="s">
        <v>464</v>
      </c>
      <c r="C75" s="302"/>
      <c r="D75" s="298" t="s">
        <v>5</v>
      </c>
      <c r="E75" s="299" t="s">
        <v>6</v>
      </c>
      <c r="F75" s="301" t="s">
        <v>464</v>
      </c>
      <c r="G75" s="302"/>
      <c r="H75" s="298" t="s">
        <v>5</v>
      </c>
      <c r="I75" s="299" t="s">
        <v>6</v>
      </c>
      <c r="J75" s="301" t="s">
        <v>464</v>
      </c>
      <c r="K75" s="302"/>
      <c r="L75" s="298" t="s">
        <v>5</v>
      </c>
      <c r="M75" s="299" t="s">
        <v>6</v>
      </c>
    </row>
    <row r="76" spans="1:13" s="209" customFormat="1" ht="12.75">
      <c r="A76" s="69" t="s">
        <v>477</v>
      </c>
      <c r="B76" s="303" t="s">
        <v>478</v>
      </c>
      <c r="C76" s="304" t="s">
        <v>479</v>
      </c>
      <c r="D76" s="305" t="s">
        <v>7</v>
      </c>
      <c r="E76" s="306" t="s">
        <v>8</v>
      </c>
      <c r="F76" s="303" t="s">
        <v>478</v>
      </c>
      <c r="G76" s="304" t="s">
        <v>479</v>
      </c>
      <c r="H76" s="305" t="s">
        <v>7</v>
      </c>
      <c r="I76" s="306" t="s">
        <v>8</v>
      </c>
      <c r="J76" s="303" t="s">
        <v>478</v>
      </c>
      <c r="K76" s="304" t="s">
        <v>479</v>
      </c>
      <c r="L76" s="305" t="s">
        <v>7</v>
      </c>
      <c r="M76" s="306" t="s">
        <v>8</v>
      </c>
    </row>
    <row r="77" spans="1:13" ht="12.75">
      <c r="A77" s="293" t="s">
        <v>81</v>
      </c>
      <c r="B77" s="268">
        <v>277</v>
      </c>
      <c r="C77" s="269">
        <f>B77*100000/211287</f>
        <v>131.10129823415545</v>
      </c>
      <c r="D77" s="270">
        <v>3</v>
      </c>
      <c r="E77" s="271">
        <v>4425</v>
      </c>
      <c r="F77" s="268">
        <v>124</v>
      </c>
      <c r="G77" s="269">
        <f>F77*100000/108261</f>
        <v>114.5380146128338</v>
      </c>
      <c r="H77" s="270">
        <v>3</v>
      </c>
      <c r="I77" s="271">
        <v>4658</v>
      </c>
      <c r="J77" s="268">
        <v>153</v>
      </c>
      <c r="K77" s="269">
        <f>J77*100000/103026</f>
        <v>148.50620231786152</v>
      </c>
      <c r="L77" s="270">
        <v>3</v>
      </c>
      <c r="M77" s="271">
        <v>4282</v>
      </c>
    </row>
    <row r="78" spans="1:13" ht="12.75">
      <c r="A78" s="20" t="s">
        <v>82</v>
      </c>
      <c r="B78" s="279">
        <v>7</v>
      </c>
      <c r="C78" s="269">
        <f>B78*100000/211287</f>
        <v>3.3130291972530257</v>
      </c>
      <c r="D78" s="270">
        <v>3</v>
      </c>
      <c r="E78" s="271">
        <v>4576</v>
      </c>
      <c r="F78" s="279">
        <v>7</v>
      </c>
      <c r="G78" s="269">
        <f>F78*100000/108261</f>
        <v>6.465855663627715</v>
      </c>
      <c r="H78" s="270">
        <v>3</v>
      </c>
      <c r="I78" s="271">
        <v>4576</v>
      </c>
      <c r="J78" s="279" t="s">
        <v>9</v>
      </c>
      <c r="K78" s="269" t="s">
        <v>9</v>
      </c>
      <c r="L78" s="270"/>
      <c r="M78" s="271"/>
    </row>
    <row r="79" spans="1:13" ht="12.75">
      <c r="A79" s="20" t="s">
        <v>30</v>
      </c>
      <c r="B79" s="268" t="s">
        <v>9</v>
      </c>
      <c r="C79" s="269" t="s">
        <v>9</v>
      </c>
      <c r="D79" s="270"/>
      <c r="E79" s="271"/>
      <c r="F79" s="268" t="s">
        <v>9</v>
      </c>
      <c r="G79" s="269" t="s">
        <v>9</v>
      </c>
      <c r="H79" s="270"/>
      <c r="I79" s="271"/>
      <c r="J79" s="268" t="s">
        <v>9</v>
      </c>
      <c r="K79" s="269" t="s">
        <v>9</v>
      </c>
      <c r="L79" s="270"/>
      <c r="M79" s="271"/>
    </row>
    <row r="80" spans="1:13" ht="12.75">
      <c r="A80" s="20" t="s">
        <v>107</v>
      </c>
      <c r="B80" s="268" t="s">
        <v>9</v>
      </c>
      <c r="C80" s="269" t="s">
        <v>9</v>
      </c>
      <c r="D80" s="270"/>
      <c r="E80" s="271"/>
      <c r="F80" s="268" t="s">
        <v>9</v>
      </c>
      <c r="G80" s="269" t="s">
        <v>9</v>
      </c>
      <c r="H80" s="270"/>
      <c r="I80" s="271"/>
      <c r="J80" s="268" t="s">
        <v>9</v>
      </c>
      <c r="K80" s="269" t="s">
        <v>9</v>
      </c>
      <c r="L80" s="270"/>
      <c r="M80" s="271"/>
    </row>
    <row r="81" spans="1:13" ht="12.75">
      <c r="A81" s="293" t="s">
        <v>83</v>
      </c>
      <c r="B81" s="268">
        <v>140</v>
      </c>
      <c r="C81" s="269">
        <f>B81*100000/211287</f>
        <v>66.2605839450605</v>
      </c>
      <c r="D81" s="270">
        <v>2</v>
      </c>
      <c r="E81" s="271">
        <v>3367</v>
      </c>
      <c r="F81" s="268">
        <v>69</v>
      </c>
      <c r="G81" s="269">
        <f>F81*100000/108261</f>
        <v>63.73486297004462</v>
      </c>
      <c r="H81" s="270">
        <v>2</v>
      </c>
      <c r="I81" s="271">
        <v>2827</v>
      </c>
      <c r="J81" s="268">
        <v>71</v>
      </c>
      <c r="K81" s="269">
        <f>J81*100000/103026</f>
        <v>68.9146429056743</v>
      </c>
      <c r="L81" s="270">
        <v>2</v>
      </c>
      <c r="M81" s="271">
        <v>4101</v>
      </c>
    </row>
    <row r="82" spans="1:13" ht="12.75">
      <c r="A82" s="20" t="s">
        <v>31</v>
      </c>
      <c r="B82" s="268">
        <v>90</v>
      </c>
      <c r="C82" s="269">
        <f>B82*100000/211287</f>
        <v>42.59608967896747</v>
      </c>
      <c r="D82" s="270">
        <v>2</v>
      </c>
      <c r="E82" s="271">
        <v>2788</v>
      </c>
      <c r="F82" s="268">
        <v>42</v>
      </c>
      <c r="G82" s="269">
        <f>F82*100000/108261</f>
        <v>38.795133981766284</v>
      </c>
      <c r="H82" s="270">
        <v>2</v>
      </c>
      <c r="I82" s="271">
        <v>2674</v>
      </c>
      <c r="J82" s="268">
        <v>48</v>
      </c>
      <c r="K82" s="269">
        <f>J82*100000/103026</f>
        <v>46.5901811193291</v>
      </c>
      <c r="L82" s="270">
        <v>2</v>
      </c>
      <c r="M82" s="271">
        <v>2807</v>
      </c>
    </row>
    <row r="83" spans="1:13" ht="12.75">
      <c r="A83" s="293" t="s">
        <v>108</v>
      </c>
      <c r="B83" s="268">
        <v>63</v>
      </c>
      <c r="C83" s="269">
        <f>B83*100000/211287</f>
        <v>29.81726277527723</v>
      </c>
      <c r="D83" s="270">
        <v>2</v>
      </c>
      <c r="E83" s="271">
        <v>5518</v>
      </c>
      <c r="F83" s="268">
        <v>35</v>
      </c>
      <c r="G83" s="269">
        <f>F83*100000/108261</f>
        <v>32.32927831813857</v>
      </c>
      <c r="H83" s="270">
        <v>2</v>
      </c>
      <c r="I83" s="271">
        <v>5678</v>
      </c>
      <c r="J83" s="268">
        <v>28</v>
      </c>
      <c r="K83" s="269">
        <f>J83*100000/103026</f>
        <v>27.177605652941974</v>
      </c>
      <c r="L83" s="270">
        <v>2</v>
      </c>
      <c r="M83" s="271">
        <v>5223</v>
      </c>
    </row>
    <row r="84" spans="1:13" ht="12.75">
      <c r="A84" s="20" t="s">
        <v>32</v>
      </c>
      <c r="B84" s="268" t="s">
        <v>10</v>
      </c>
      <c r="C84" s="269" t="s">
        <v>10</v>
      </c>
      <c r="D84" s="270">
        <v>6</v>
      </c>
      <c r="E84" s="271">
        <v>8209</v>
      </c>
      <c r="F84" s="268" t="s">
        <v>10</v>
      </c>
      <c r="G84" s="269" t="s">
        <v>10</v>
      </c>
      <c r="H84" s="270">
        <v>6</v>
      </c>
      <c r="I84" s="271">
        <v>8209</v>
      </c>
      <c r="J84" s="268" t="s">
        <v>9</v>
      </c>
      <c r="K84" s="269" t="s">
        <v>9</v>
      </c>
      <c r="L84" s="270"/>
      <c r="M84" s="271"/>
    </row>
    <row r="85" spans="1:13" ht="12.75">
      <c r="A85" s="20" t="s">
        <v>113</v>
      </c>
      <c r="B85" s="268" t="s">
        <v>9</v>
      </c>
      <c r="C85" s="269" t="s">
        <v>9</v>
      </c>
      <c r="D85" s="270"/>
      <c r="E85" s="271"/>
      <c r="F85" s="268" t="s">
        <v>9</v>
      </c>
      <c r="G85" s="269" t="s">
        <v>9</v>
      </c>
      <c r="H85" s="270"/>
      <c r="I85" s="271"/>
      <c r="J85" s="268" t="s">
        <v>9</v>
      </c>
      <c r="K85" s="269" t="s">
        <v>9</v>
      </c>
      <c r="L85" s="270"/>
      <c r="M85" s="271"/>
    </row>
    <row r="86" spans="1:13" ht="12.75">
      <c r="A86" s="293" t="s">
        <v>476</v>
      </c>
      <c r="B86" s="268">
        <v>534</v>
      </c>
      <c r="C86" s="269">
        <f>B86*100000/211287</f>
        <v>252.73679876187367</v>
      </c>
      <c r="D86" s="270">
        <v>2</v>
      </c>
      <c r="E86" s="271">
        <v>4573</v>
      </c>
      <c r="F86" s="268">
        <v>292</v>
      </c>
      <c r="G86" s="269">
        <f>F86*100000/108261</f>
        <v>269.71855053989896</v>
      </c>
      <c r="H86" s="270">
        <v>2</v>
      </c>
      <c r="I86" s="271">
        <v>4682</v>
      </c>
      <c r="J86" s="268">
        <v>242</v>
      </c>
      <c r="K86" s="269">
        <f>J86*100000/103026</f>
        <v>234.89216314328422</v>
      </c>
      <c r="L86" s="270">
        <v>2</v>
      </c>
      <c r="M86" s="271">
        <v>4379</v>
      </c>
    </row>
    <row r="87" spans="1:13" ht="12.75">
      <c r="A87" s="20" t="s">
        <v>33</v>
      </c>
      <c r="B87" s="268">
        <v>305</v>
      </c>
      <c r="C87" s="269">
        <f>B87*100000/211287</f>
        <v>144.35341502316754</v>
      </c>
      <c r="D87" s="270">
        <v>1</v>
      </c>
      <c r="E87" s="271">
        <v>4565</v>
      </c>
      <c r="F87" s="268">
        <v>161</v>
      </c>
      <c r="G87" s="269">
        <f>F87*100000/108261</f>
        <v>148.71468026343743</v>
      </c>
      <c r="H87" s="270">
        <v>2</v>
      </c>
      <c r="I87" s="271">
        <v>4565</v>
      </c>
      <c r="J87" s="268">
        <v>144</v>
      </c>
      <c r="K87" s="269">
        <f>J87*100000/103026</f>
        <v>139.7705433579873</v>
      </c>
      <c r="L87" s="270">
        <v>1</v>
      </c>
      <c r="M87" s="271">
        <v>4540</v>
      </c>
    </row>
    <row r="88" spans="1:13" ht="12.75">
      <c r="A88" s="21" t="s">
        <v>34</v>
      </c>
      <c r="B88" s="268">
        <v>142</v>
      </c>
      <c r="C88" s="269">
        <f>B88*100000/211287</f>
        <v>67.20716371570423</v>
      </c>
      <c r="D88" s="270">
        <v>1</v>
      </c>
      <c r="E88" s="271">
        <v>4951</v>
      </c>
      <c r="F88" s="268">
        <v>73</v>
      </c>
      <c r="G88" s="269">
        <f>F88*100000/108261</f>
        <v>67.42963763497474</v>
      </c>
      <c r="H88" s="270">
        <v>2</v>
      </c>
      <c r="I88" s="271">
        <v>5234</v>
      </c>
      <c r="J88" s="268">
        <v>69</v>
      </c>
      <c r="K88" s="269">
        <f>J88*100000/103026</f>
        <v>66.97338535903559</v>
      </c>
      <c r="L88" s="270">
        <v>1</v>
      </c>
      <c r="M88" s="271">
        <v>4684</v>
      </c>
    </row>
    <row r="89" spans="1:13" ht="12.75">
      <c r="A89" s="22" t="s">
        <v>35</v>
      </c>
      <c r="B89" s="268" t="s">
        <v>10</v>
      </c>
      <c r="C89" s="269" t="s">
        <v>10</v>
      </c>
      <c r="D89" s="270">
        <v>4</v>
      </c>
      <c r="E89" s="271">
        <v>11605</v>
      </c>
      <c r="F89" s="268" t="s">
        <v>10</v>
      </c>
      <c r="G89" s="269" t="s">
        <v>10</v>
      </c>
      <c r="H89" s="270">
        <v>15</v>
      </c>
      <c r="I89" s="271">
        <v>28479</v>
      </c>
      <c r="J89" s="268" t="s">
        <v>10</v>
      </c>
      <c r="K89" s="269" t="s">
        <v>10</v>
      </c>
      <c r="L89" s="270">
        <v>3</v>
      </c>
      <c r="M89" s="271">
        <v>7269</v>
      </c>
    </row>
    <row r="90" spans="1:13" ht="12.75">
      <c r="A90" s="22" t="s">
        <v>67</v>
      </c>
      <c r="B90" s="268">
        <v>91</v>
      </c>
      <c r="C90" s="269">
        <f>B90*100000/211287</f>
        <v>43.069379564289335</v>
      </c>
      <c r="D90" s="270">
        <v>1</v>
      </c>
      <c r="E90" s="271">
        <v>4355</v>
      </c>
      <c r="F90" s="268">
        <v>43</v>
      </c>
      <c r="G90" s="269">
        <f>F90*100000/108261</f>
        <v>39.718827647998815</v>
      </c>
      <c r="H90" s="270">
        <v>2</v>
      </c>
      <c r="I90" s="271">
        <v>4057</v>
      </c>
      <c r="J90" s="268">
        <v>48</v>
      </c>
      <c r="K90" s="269">
        <f>J90*100000/103026</f>
        <v>46.5901811193291</v>
      </c>
      <c r="L90" s="270">
        <v>1</v>
      </c>
      <c r="M90" s="271">
        <v>4717</v>
      </c>
    </row>
    <row r="91" spans="1:13" ht="12.75">
      <c r="A91" s="22" t="s">
        <v>68</v>
      </c>
      <c r="B91" s="268"/>
      <c r="C91" s="269"/>
      <c r="D91" s="270"/>
      <c r="E91" s="271"/>
      <c r="F91" s="268"/>
      <c r="G91" s="269"/>
      <c r="H91" s="270"/>
      <c r="I91" s="271"/>
      <c r="J91" s="268"/>
      <c r="K91" s="269"/>
      <c r="L91" s="270"/>
      <c r="M91" s="271"/>
    </row>
    <row r="92" spans="1:13" ht="12.75">
      <c r="A92" s="22" t="s">
        <v>36</v>
      </c>
      <c r="B92" s="268" t="s">
        <v>9</v>
      </c>
      <c r="C92" s="269" t="s">
        <v>9</v>
      </c>
      <c r="D92" s="270"/>
      <c r="E92" s="271"/>
      <c r="F92" s="268" t="s">
        <v>9</v>
      </c>
      <c r="G92" s="269" t="s">
        <v>9</v>
      </c>
      <c r="H92" s="270"/>
      <c r="I92" s="271"/>
      <c r="J92" s="268" t="s">
        <v>9</v>
      </c>
      <c r="K92" s="269" t="s">
        <v>9</v>
      </c>
      <c r="L92" s="270"/>
      <c r="M92" s="271"/>
    </row>
    <row r="93" spans="1:13" ht="12.75">
      <c r="A93" s="20" t="s">
        <v>85</v>
      </c>
      <c r="B93" s="268">
        <v>83</v>
      </c>
      <c r="C93" s="269">
        <f>B93*100000/211287</f>
        <v>39.28306048171444</v>
      </c>
      <c r="D93" s="270">
        <v>2</v>
      </c>
      <c r="E93" s="271">
        <v>2800</v>
      </c>
      <c r="F93" s="268">
        <v>43</v>
      </c>
      <c r="G93" s="269">
        <f>F93*100000/108261</f>
        <v>39.718827647998815</v>
      </c>
      <c r="H93" s="270">
        <v>1</v>
      </c>
      <c r="I93" s="271">
        <v>2464</v>
      </c>
      <c r="J93" s="268">
        <v>40</v>
      </c>
      <c r="K93" s="269">
        <f>J93*100000/103026</f>
        <v>38.82515093277425</v>
      </c>
      <c r="L93" s="270">
        <v>3</v>
      </c>
      <c r="M93" s="271">
        <v>3600</v>
      </c>
    </row>
    <row r="94" spans="1:13" s="255" customFormat="1" ht="12.75">
      <c r="A94" s="21" t="s">
        <v>84</v>
      </c>
      <c r="B94" s="268">
        <v>41</v>
      </c>
      <c r="C94" s="269">
        <f>B94*100000/211287</f>
        <v>19.40488529819629</v>
      </c>
      <c r="D94" s="270">
        <v>4</v>
      </c>
      <c r="E94" s="271">
        <v>3882</v>
      </c>
      <c r="F94" s="268">
        <v>21</v>
      </c>
      <c r="G94" s="269">
        <f>F94*100000/108261</f>
        <v>19.397566990883142</v>
      </c>
      <c r="H94" s="270">
        <v>4</v>
      </c>
      <c r="I94" s="271">
        <v>3829</v>
      </c>
      <c r="J94" s="268">
        <v>20</v>
      </c>
      <c r="K94" s="269">
        <f>J94*100000/103026</f>
        <v>19.412575466387125</v>
      </c>
      <c r="L94" s="270">
        <v>4.5</v>
      </c>
      <c r="M94" s="271">
        <v>3923</v>
      </c>
    </row>
    <row r="95" spans="1:13" ht="12.75">
      <c r="A95" s="21"/>
      <c r="B95" s="268"/>
      <c r="C95" s="269"/>
      <c r="D95" s="270"/>
      <c r="E95" s="271"/>
      <c r="F95" s="268"/>
      <c r="G95" s="269"/>
      <c r="H95" s="270"/>
      <c r="I95" s="271"/>
      <c r="J95" s="268"/>
      <c r="K95" s="269"/>
      <c r="L95" s="270"/>
      <c r="M95" s="271"/>
    </row>
    <row r="96" spans="1:13" ht="12.75">
      <c r="A96" s="19" t="s">
        <v>104</v>
      </c>
      <c r="B96" s="268">
        <v>42691</v>
      </c>
      <c r="C96" s="269">
        <f>B96*100000/211287</f>
        <v>20205.21849427556</v>
      </c>
      <c r="D96" s="270">
        <v>2</v>
      </c>
      <c r="E96" s="271">
        <v>1320</v>
      </c>
      <c r="F96" s="268">
        <v>21935</v>
      </c>
      <c r="G96" s="269">
        <f>F96*100000/108261</f>
        <v>20261.22056881056</v>
      </c>
      <c r="H96" s="270">
        <v>2</v>
      </c>
      <c r="I96" s="271">
        <v>1382</v>
      </c>
      <c r="J96" s="268">
        <v>20756</v>
      </c>
      <c r="K96" s="269">
        <f>J96*100000/103026</f>
        <v>20146.37081901656</v>
      </c>
      <c r="L96" s="270">
        <v>2</v>
      </c>
      <c r="M96" s="271">
        <v>1241</v>
      </c>
    </row>
    <row r="97" spans="1:13" ht="12.75">
      <c r="A97" s="15" t="s">
        <v>95</v>
      </c>
      <c r="B97" s="275" t="s">
        <v>9</v>
      </c>
      <c r="C97" s="276" t="s">
        <v>9</v>
      </c>
      <c r="D97" s="277"/>
      <c r="E97" s="278"/>
      <c r="F97" s="275" t="s">
        <v>9</v>
      </c>
      <c r="G97" s="276" t="s">
        <v>9</v>
      </c>
      <c r="H97" s="277"/>
      <c r="I97" s="278"/>
      <c r="J97" s="275" t="s">
        <v>9</v>
      </c>
      <c r="K97" s="276" t="s">
        <v>9</v>
      </c>
      <c r="L97" s="277"/>
      <c r="M97" s="278"/>
    </row>
    <row r="98" s="243" customFormat="1" ht="11.25"/>
    <row r="99" spans="1:13" s="209" customFormat="1" ht="12.75">
      <c r="A99" s="176" t="s">
        <v>37</v>
      </c>
      <c r="B99" s="63" t="s">
        <v>0</v>
      </c>
      <c r="C99" s="64"/>
      <c r="D99" s="64"/>
      <c r="E99" s="65"/>
      <c r="F99" s="63" t="s">
        <v>1</v>
      </c>
      <c r="G99" s="64"/>
      <c r="H99" s="64"/>
      <c r="I99" s="65"/>
      <c r="J99" s="63" t="s">
        <v>2</v>
      </c>
      <c r="K99" s="64"/>
      <c r="L99" s="64"/>
      <c r="M99" s="65"/>
    </row>
    <row r="100" spans="1:13" s="209" customFormat="1" ht="12.75">
      <c r="A100" s="295"/>
      <c r="B100" s="296"/>
      <c r="C100" s="297"/>
      <c r="D100" s="298" t="s">
        <v>3</v>
      </c>
      <c r="E100" s="299" t="s">
        <v>3</v>
      </c>
      <c r="F100" s="296"/>
      <c r="G100" s="297"/>
      <c r="H100" s="298" t="s">
        <v>3</v>
      </c>
      <c r="I100" s="299" t="s">
        <v>3</v>
      </c>
      <c r="J100" s="296"/>
      <c r="K100" s="297"/>
      <c r="L100" s="298" t="s">
        <v>3</v>
      </c>
      <c r="M100" s="299" t="s">
        <v>3</v>
      </c>
    </row>
    <row r="101" spans="1:13" s="209" customFormat="1" ht="12.75">
      <c r="A101" s="300"/>
      <c r="B101" s="301" t="s">
        <v>464</v>
      </c>
      <c r="C101" s="302"/>
      <c r="D101" s="298" t="s">
        <v>5</v>
      </c>
      <c r="E101" s="299" t="s">
        <v>6</v>
      </c>
      <c r="F101" s="301" t="s">
        <v>464</v>
      </c>
      <c r="G101" s="302"/>
      <c r="H101" s="298" t="s">
        <v>5</v>
      </c>
      <c r="I101" s="299" t="s">
        <v>6</v>
      </c>
      <c r="J101" s="301" t="s">
        <v>464</v>
      </c>
      <c r="K101" s="302"/>
      <c r="L101" s="298" t="s">
        <v>5</v>
      </c>
      <c r="M101" s="299" t="s">
        <v>6</v>
      </c>
    </row>
    <row r="102" spans="1:13" s="209" customFormat="1" ht="12.75">
      <c r="A102" s="69" t="s">
        <v>477</v>
      </c>
      <c r="B102" s="303" t="s">
        <v>478</v>
      </c>
      <c r="C102" s="304" t="s">
        <v>479</v>
      </c>
      <c r="D102" s="305" t="s">
        <v>7</v>
      </c>
      <c r="E102" s="306" t="s">
        <v>8</v>
      </c>
      <c r="F102" s="303" t="s">
        <v>478</v>
      </c>
      <c r="G102" s="304" t="s">
        <v>479</v>
      </c>
      <c r="H102" s="305" t="s">
        <v>7</v>
      </c>
      <c r="I102" s="306" t="s">
        <v>8</v>
      </c>
      <c r="J102" s="303" t="s">
        <v>478</v>
      </c>
      <c r="K102" s="304" t="s">
        <v>479</v>
      </c>
      <c r="L102" s="305" t="s">
        <v>7</v>
      </c>
      <c r="M102" s="306" t="s">
        <v>8</v>
      </c>
    </row>
    <row r="103" spans="1:13" ht="12.75">
      <c r="A103" s="292" t="s">
        <v>111</v>
      </c>
      <c r="B103" s="268">
        <f>F103+J103</f>
        <v>6505</v>
      </c>
      <c r="C103" s="269">
        <f>B103*100000/453898</f>
        <v>1433.1413665625316</v>
      </c>
      <c r="D103" s="270">
        <v>2</v>
      </c>
      <c r="E103" s="271">
        <v>5313</v>
      </c>
      <c r="F103" s="268">
        <v>3620</v>
      </c>
      <c r="G103" s="269">
        <f>F103*100000/232014</f>
        <v>1560.2506745282612</v>
      </c>
      <c r="H103" s="270">
        <v>2</v>
      </c>
      <c r="I103" s="271">
        <v>5305</v>
      </c>
      <c r="J103" s="268">
        <v>2885</v>
      </c>
      <c r="K103" s="269">
        <f>J103*100000/221884</f>
        <v>1300.2289484595553</v>
      </c>
      <c r="L103" s="270">
        <v>2</v>
      </c>
      <c r="M103" s="271">
        <v>5327</v>
      </c>
    </row>
    <row r="104" spans="1:13" ht="12.75">
      <c r="A104" s="19"/>
      <c r="B104" s="268"/>
      <c r="C104" s="269"/>
      <c r="D104" s="270"/>
      <c r="E104" s="271"/>
      <c r="F104" s="268"/>
      <c r="G104" s="269"/>
      <c r="H104" s="270"/>
      <c r="I104" s="271"/>
      <c r="J104" s="268"/>
      <c r="K104" s="269"/>
      <c r="L104" s="270"/>
      <c r="M104" s="271"/>
    </row>
    <row r="105" spans="1:13" ht="12.75">
      <c r="A105" s="293" t="s">
        <v>43</v>
      </c>
      <c r="B105" s="268">
        <f aca="true" t="shared" si="4" ref="B105:B124">F105+J105</f>
        <v>264</v>
      </c>
      <c r="C105" s="269">
        <f aca="true" t="shared" si="5" ref="C105:C128">B105*100000/453898</f>
        <v>58.162847159493985</v>
      </c>
      <c r="D105" s="270">
        <v>2</v>
      </c>
      <c r="E105" s="271">
        <v>4187</v>
      </c>
      <c r="F105" s="268">
        <v>137</v>
      </c>
      <c r="G105" s="269">
        <f aca="true" t="shared" si="6" ref="G105:G127">F105*100000/232014</f>
        <v>59.048160886843036</v>
      </c>
      <c r="H105" s="270">
        <v>2</v>
      </c>
      <c r="I105" s="271">
        <v>4196</v>
      </c>
      <c r="J105" s="268">
        <v>127</v>
      </c>
      <c r="K105" s="269">
        <f aca="true" t="shared" si="7" ref="K105:K127">J105*100000/221884</f>
        <v>57.237114888860845</v>
      </c>
      <c r="L105" s="270">
        <v>2</v>
      </c>
      <c r="M105" s="271">
        <v>4177</v>
      </c>
    </row>
    <row r="106" spans="1:13" ht="12.75">
      <c r="A106" s="19" t="s">
        <v>55</v>
      </c>
      <c r="B106" s="268">
        <f t="shared" si="4"/>
        <v>18</v>
      </c>
      <c r="C106" s="269">
        <f t="shared" si="5"/>
        <v>3.965648669965499</v>
      </c>
      <c r="D106" s="272">
        <v>3</v>
      </c>
      <c r="E106" s="271">
        <v>5284</v>
      </c>
      <c r="F106" s="268">
        <v>11</v>
      </c>
      <c r="G106" s="269">
        <f t="shared" si="6"/>
        <v>4.741093209892506</v>
      </c>
      <c r="H106" s="270">
        <v>3</v>
      </c>
      <c r="I106" s="271">
        <v>4908</v>
      </c>
      <c r="J106" s="268">
        <v>7</v>
      </c>
      <c r="K106" s="269">
        <f t="shared" si="7"/>
        <v>3.1548016080474484</v>
      </c>
      <c r="L106" s="270">
        <v>4</v>
      </c>
      <c r="M106" s="271">
        <v>5667</v>
      </c>
    </row>
    <row r="107" spans="1:13" ht="12.75">
      <c r="A107" s="19" t="s">
        <v>56</v>
      </c>
      <c r="B107" s="268">
        <f t="shared" si="4"/>
        <v>16</v>
      </c>
      <c r="C107" s="269">
        <f t="shared" si="5"/>
        <v>3.5250210399693325</v>
      </c>
      <c r="D107" s="270">
        <v>7.5</v>
      </c>
      <c r="E107" s="271">
        <v>14522</v>
      </c>
      <c r="F107" s="268">
        <v>8</v>
      </c>
      <c r="G107" s="269">
        <f t="shared" si="6"/>
        <v>3.448067789012732</v>
      </c>
      <c r="H107" s="270">
        <v>5.5</v>
      </c>
      <c r="I107" s="271">
        <v>13380</v>
      </c>
      <c r="J107" s="268">
        <v>8</v>
      </c>
      <c r="K107" s="269">
        <f t="shared" si="7"/>
        <v>3.6054875520542264</v>
      </c>
      <c r="L107" s="270">
        <v>10</v>
      </c>
      <c r="M107" s="271">
        <v>14718</v>
      </c>
    </row>
    <row r="108" spans="1:13" ht="12.75">
      <c r="A108" s="293" t="s">
        <v>11</v>
      </c>
      <c r="B108" s="268">
        <f t="shared" si="4"/>
        <v>102</v>
      </c>
      <c r="C108" s="269">
        <f t="shared" si="5"/>
        <v>22.472009129804494</v>
      </c>
      <c r="D108" s="270">
        <v>5</v>
      </c>
      <c r="E108" s="271">
        <v>14056</v>
      </c>
      <c r="F108" s="268">
        <v>49</v>
      </c>
      <c r="G108" s="269">
        <f t="shared" si="6"/>
        <v>21.119415207702982</v>
      </c>
      <c r="H108" s="270">
        <v>6</v>
      </c>
      <c r="I108" s="271">
        <v>15856</v>
      </c>
      <c r="J108" s="268">
        <v>53</v>
      </c>
      <c r="K108" s="269">
        <f t="shared" si="7"/>
        <v>23.88635503235925</v>
      </c>
      <c r="L108" s="270">
        <v>4</v>
      </c>
      <c r="M108" s="271">
        <v>12666</v>
      </c>
    </row>
    <row r="109" spans="1:13" ht="12.75">
      <c r="A109" s="19" t="s">
        <v>54</v>
      </c>
      <c r="B109" s="268">
        <f t="shared" si="4"/>
        <v>61</v>
      </c>
      <c r="C109" s="269">
        <f t="shared" si="5"/>
        <v>13.43914271488308</v>
      </c>
      <c r="D109" s="272">
        <v>6</v>
      </c>
      <c r="E109" s="271">
        <v>20704</v>
      </c>
      <c r="F109" s="273">
        <v>29</v>
      </c>
      <c r="G109" s="269">
        <f t="shared" si="6"/>
        <v>12.499245735171154</v>
      </c>
      <c r="H109" s="272">
        <v>6</v>
      </c>
      <c r="I109" s="271">
        <v>22291</v>
      </c>
      <c r="J109" s="273">
        <v>32</v>
      </c>
      <c r="K109" s="269">
        <f t="shared" si="7"/>
        <v>14.421950208216906</v>
      </c>
      <c r="L109" s="270">
        <v>5.5</v>
      </c>
      <c r="M109" s="271">
        <v>18382</v>
      </c>
    </row>
    <row r="110" spans="1:13" ht="12.75">
      <c r="A110" s="20" t="s">
        <v>57</v>
      </c>
      <c r="B110" s="268" t="s">
        <v>9</v>
      </c>
      <c r="C110" s="269" t="s">
        <v>9</v>
      </c>
      <c r="D110" s="272"/>
      <c r="E110" s="271"/>
      <c r="F110" s="273" t="s">
        <v>9</v>
      </c>
      <c r="G110" s="269" t="s">
        <v>9</v>
      </c>
      <c r="H110" s="272"/>
      <c r="I110" s="271"/>
      <c r="J110" s="273" t="s">
        <v>9</v>
      </c>
      <c r="K110" s="269" t="s">
        <v>9</v>
      </c>
      <c r="L110" s="270"/>
      <c r="M110" s="271"/>
    </row>
    <row r="111" spans="1:13" ht="12.75">
      <c r="A111" s="20" t="s">
        <v>12</v>
      </c>
      <c r="B111" s="268" t="s">
        <v>9</v>
      </c>
      <c r="C111" s="269" t="s">
        <v>9</v>
      </c>
      <c r="D111" s="272"/>
      <c r="E111" s="271"/>
      <c r="F111" s="273" t="s">
        <v>9</v>
      </c>
      <c r="G111" s="269" t="s">
        <v>9</v>
      </c>
      <c r="H111" s="272"/>
      <c r="I111" s="271"/>
      <c r="J111" s="273" t="s">
        <v>9</v>
      </c>
      <c r="K111" s="269" t="s">
        <v>9</v>
      </c>
      <c r="L111" s="270"/>
      <c r="M111" s="271"/>
    </row>
    <row r="112" spans="1:13" ht="12.75">
      <c r="A112" s="20" t="s">
        <v>13</v>
      </c>
      <c r="B112" s="268" t="s">
        <v>9</v>
      </c>
      <c r="C112" s="269" t="s">
        <v>9</v>
      </c>
      <c r="D112" s="272"/>
      <c r="E112" s="271"/>
      <c r="F112" s="273" t="s">
        <v>9</v>
      </c>
      <c r="G112" s="269" t="s">
        <v>9</v>
      </c>
      <c r="H112" s="272"/>
      <c r="I112" s="271"/>
      <c r="J112" s="273" t="s">
        <v>9</v>
      </c>
      <c r="K112" s="269" t="s">
        <v>9</v>
      </c>
      <c r="L112" s="270"/>
      <c r="M112" s="271"/>
    </row>
    <row r="113" spans="1:13" ht="12.75">
      <c r="A113" s="20" t="s">
        <v>14</v>
      </c>
      <c r="B113" s="268" t="s">
        <v>9</v>
      </c>
      <c r="C113" s="269" t="s">
        <v>9</v>
      </c>
      <c r="D113" s="272"/>
      <c r="E113" s="271"/>
      <c r="F113" s="273" t="s">
        <v>9</v>
      </c>
      <c r="G113" s="269" t="s">
        <v>9</v>
      </c>
      <c r="H113" s="272"/>
      <c r="I113" s="271"/>
      <c r="J113" s="273" t="s">
        <v>9</v>
      </c>
      <c r="K113" s="269" t="s">
        <v>9</v>
      </c>
      <c r="L113" s="270"/>
      <c r="M113" s="271"/>
    </row>
    <row r="114" spans="1:13" ht="12.75">
      <c r="A114" s="20" t="s">
        <v>15</v>
      </c>
      <c r="B114" s="268" t="s">
        <v>9</v>
      </c>
      <c r="C114" s="269" t="s">
        <v>9</v>
      </c>
      <c r="D114" s="272"/>
      <c r="E114" s="271"/>
      <c r="F114" s="273" t="s">
        <v>9</v>
      </c>
      <c r="G114" s="269" t="s">
        <v>9</v>
      </c>
      <c r="H114" s="272"/>
      <c r="I114" s="271"/>
      <c r="J114" s="273" t="s">
        <v>9</v>
      </c>
      <c r="K114" s="269" t="s">
        <v>9</v>
      </c>
      <c r="L114" s="270"/>
      <c r="M114" s="271"/>
    </row>
    <row r="115" spans="1:13" ht="12.75">
      <c r="A115" s="20" t="s">
        <v>16</v>
      </c>
      <c r="B115" s="268" t="s">
        <v>10</v>
      </c>
      <c r="C115" s="269" t="s">
        <v>10</v>
      </c>
      <c r="D115" s="270">
        <v>8</v>
      </c>
      <c r="E115" s="271">
        <v>20792</v>
      </c>
      <c r="F115" s="268" t="s">
        <v>9</v>
      </c>
      <c r="G115" s="269" t="s">
        <v>9</v>
      </c>
      <c r="H115" s="270"/>
      <c r="I115" s="271"/>
      <c r="J115" s="268" t="s">
        <v>10</v>
      </c>
      <c r="K115" s="269" t="s">
        <v>10</v>
      </c>
      <c r="L115" s="270">
        <v>8</v>
      </c>
      <c r="M115" s="271">
        <v>20792</v>
      </c>
    </row>
    <row r="116" spans="1:13" ht="12.75">
      <c r="A116" s="20" t="s">
        <v>58</v>
      </c>
      <c r="B116" s="268">
        <f t="shared" si="4"/>
        <v>18</v>
      </c>
      <c r="C116" s="269">
        <f t="shared" si="5"/>
        <v>3.965648669965499</v>
      </c>
      <c r="D116" s="270">
        <v>6</v>
      </c>
      <c r="E116" s="271">
        <v>18691</v>
      </c>
      <c r="F116" s="268">
        <v>9</v>
      </c>
      <c r="G116" s="269">
        <f t="shared" si="6"/>
        <v>3.8790762626393236</v>
      </c>
      <c r="H116" s="270">
        <v>7</v>
      </c>
      <c r="I116" s="271">
        <v>23565</v>
      </c>
      <c r="J116" s="268">
        <v>9</v>
      </c>
      <c r="K116" s="269">
        <f t="shared" si="7"/>
        <v>4.056173496061005</v>
      </c>
      <c r="L116" s="270">
        <v>4</v>
      </c>
      <c r="M116" s="271">
        <v>10296</v>
      </c>
    </row>
    <row r="117" spans="1:13" ht="12.75">
      <c r="A117" s="21" t="s">
        <v>59</v>
      </c>
      <c r="B117" s="268">
        <f t="shared" si="4"/>
        <v>18</v>
      </c>
      <c r="C117" s="269">
        <f t="shared" si="5"/>
        <v>3.965648669965499</v>
      </c>
      <c r="D117" s="270">
        <v>6</v>
      </c>
      <c r="E117" s="271">
        <v>18691</v>
      </c>
      <c r="F117" s="268">
        <v>9</v>
      </c>
      <c r="G117" s="269">
        <f t="shared" si="6"/>
        <v>3.8790762626393236</v>
      </c>
      <c r="H117" s="270">
        <v>7</v>
      </c>
      <c r="I117" s="271">
        <v>23565</v>
      </c>
      <c r="J117" s="268">
        <v>9</v>
      </c>
      <c r="K117" s="269">
        <f t="shared" si="7"/>
        <v>4.056173496061005</v>
      </c>
      <c r="L117" s="270">
        <v>4</v>
      </c>
      <c r="M117" s="271">
        <v>10296</v>
      </c>
    </row>
    <row r="118" spans="1:13" ht="12.75">
      <c r="A118" s="20" t="s">
        <v>17</v>
      </c>
      <c r="B118" s="268">
        <f t="shared" si="4"/>
        <v>16</v>
      </c>
      <c r="C118" s="269">
        <f t="shared" si="5"/>
        <v>3.5250210399693325</v>
      </c>
      <c r="D118" s="270">
        <v>6</v>
      </c>
      <c r="E118" s="271">
        <v>21094</v>
      </c>
      <c r="F118" s="268">
        <v>9</v>
      </c>
      <c r="G118" s="269">
        <f t="shared" si="6"/>
        <v>3.8790762626393236</v>
      </c>
      <c r="H118" s="270">
        <v>6</v>
      </c>
      <c r="I118" s="271">
        <v>21483</v>
      </c>
      <c r="J118" s="268">
        <v>7</v>
      </c>
      <c r="K118" s="269">
        <f t="shared" si="7"/>
        <v>3.1548016080474484</v>
      </c>
      <c r="L118" s="270">
        <v>7</v>
      </c>
      <c r="M118" s="271">
        <v>16374</v>
      </c>
    </row>
    <row r="119" spans="1:13" ht="12.75">
      <c r="A119" s="19" t="s">
        <v>53</v>
      </c>
      <c r="B119" s="268">
        <f t="shared" si="4"/>
        <v>29</v>
      </c>
      <c r="C119" s="269">
        <f t="shared" si="5"/>
        <v>6.389100634944414</v>
      </c>
      <c r="D119" s="270">
        <v>2</v>
      </c>
      <c r="E119" s="271">
        <v>7695</v>
      </c>
      <c r="F119" s="268">
        <v>15</v>
      </c>
      <c r="G119" s="269">
        <f t="shared" si="6"/>
        <v>6.4651271043988725</v>
      </c>
      <c r="H119" s="270">
        <v>2</v>
      </c>
      <c r="I119" s="271">
        <v>8558</v>
      </c>
      <c r="J119" s="268">
        <v>14</v>
      </c>
      <c r="K119" s="269">
        <f t="shared" si="7"/>
        <v>6.309603216094897</v>
      </c>
      <c r="L119" s="270">
        <v>2.5</v>
      </c>
      <c r="M119" s="271">
        <v>7646</v>
      </c>
    </row>
    <row r="120" spans="1:13" ht="12.75">
      <c r="A120" s="19" t="s">
        <v>52</v>
      </c>
      <c r="B120" s="268" t="s">
        <v>9</v>
      </c>
      <c r="C120" s="269" t="s">
        <v>9</v>
      </c>
      <c r="D120" s="270"/>
      <c r="E120" s="271"/>
      <c r="F120" s="268" t="s">
        <v>9</v>
      </c>
      <c r="G120" s="269" t="s">
        <v>9</v>
      </c>
      <c r="H120" s="270"/>
      <c r="I120" s="271"/>
      <c r="J120" s="268" t="s">
        <v>9</v>
      </c>
      <c r="K120" s="269" t="s">
        <v>9</v>
      </c>
      <c r="L120" s="270"/>
      <c r="M120" s="271"/>
    </row>
    <row r="121" spans="1:13" ht="12.75">
      <c r="A121" s="293" t="s">
        <v>69</v>
      </c>
      <c r="B121" s="268">
        <f t="shared" si="4"/>
        <v>327</v>
      </c>
      <c r="C121" s="269">
        <f t="shared" si="5"/>
        <v>72.04261750437323</v>
      </c>
      <c r="D121" s="270">
        <v>2</v>
      </c>
      <c r="E121" s="271">
        <v>3069</v>
      </c>
      <c r="F121" s="268">
        <v>155</v>
      </c>
      <c r="G121" s="269">
        <f t="shared" si="6"/>
        <v>66.80631341212168</v>
      </c>
      <c r="H121" s="270">
        <v>2</v>
      </c>
      <c r="I121" s="271">
        <v>3062</v>
      </c>
      <c r="J121" s="268">
        <v>172</v>
      </c>
      <c r="K121" s="269">
        <f t="shared" si="7"/>
        <v>77.51798236916586</v>
      </c>
      <c r="L121" s="270">
        <v>2</v>
      </c>
      <c r="M121" s="271">
        <v>3116</v>
      </c>
    </row>
    <row r="122" spans="1:13" ht="12.75">
      <c r="A122" s="20" t="s">
        <v>51</v>
      </c>
      <c r="B122" s="268">
        <f t="shared" si="4"/>
        <v>174</v>
      </c>
      <c r="C122" s="269">
        <f t="shared" si="5"/>
        <v>38.33460380966649</v>
      </c>
      <c r="D122" s="270">
        <v>2</v>
      </c>
      <c r="E122" s="271">
        <v>3357</v>
      </c>
      <c r="F122" s="268">
        <v>77</v>
      </c>
      <c r="G122" s="269">
        <f t="shared" si="6"/>
        <v>33.187652469247546</v>
      </c>
      <c r="H122" s="270">
        <v>2</v>
      </c>
      <c r="I122" s="271">
        <v>3460</v>
      </c>
      <c r="J122" s="268">
        <v>97</v>
      </c>
      <c r="K122" s="269">
        <f t="shared" si="7"/>
        <v>43.716536568657496</v>
      </c>
      <c r="L122" s="270">
        <v>2</v>
      </c>
      <c r="M122" s="271">
        <v>3312</v>
      </c>
    </row>
    <row r="123" spans="1:13" ht="12.75">
      <c r="A123" s="21" t="s">
        <v>98</v>
      </c>
      <c r="B123" s="268" t="s">
        <v>9</v>
      </c>
      <c r="C123" s="269" t="s">
        <v>9</v>
      </c>
      <c r="D123" s="270"/>
      <c r="E123" s="271"/>
      <c r="F123" s="268" t="s">
        <v>9</v>
      </c>
      <c r="G123" s="269" t="s">
        <v>9</v>
      </c>
      <c r="H123" s="270"/>
      <c r="I123" s="271"/>
      <c r="J123" s="268" t="s">
        <v>9</v>
      </c>
      <c r="K123" s="269" t="s">
        <v>9</v>
      </c>
      <c r="L123" s="270"/>
      <c r="M123" s="271"/>
    </row>
    <row r="124" spans="1:13" ht="12.75">
      <c r="A124" s="20" t="s">
        <v>50</v>
      </c>
      <c r="B124" s="268">
        <f t="shared" si="4"/>
        <v>114</v>
      </c>
      <c r="C124" s="269">
        <f t="shared" si="5"/>
        <v>25.115774909781493</v>
      </c>
      <c r="D124" s="270">
        <v>2</v>
      </c>
      <c r="E124" s="271">
        <v>2735</v>
      </c>
      <c r="F124" s="268">
        <v>60</v>
      </c>
      <c r="G124" s="269">
        <f t="shared" si="6"/>
        <v>25.86050841759549</v>
      </c>
      <c r="H124" s="270">
        <v>2</v>
      </c>
      <c r="I124" s="271">
        <v>2721</v>
      </c>
      <c r="J124" s="268">
        <v>54</v>
      </c>
      <c r="K124" s="269">
        <f t="shared" si="7"/>
        <v>24.33704097636603</v>
      </c>
      <c r="L124" s="270">
        <v>2</v>
      </c>
      <c r="M124" s="271">
        <v>2751</v>
      </c>
    </row>
    <row r="125" spans="1:13" ht="12.75">
      <c r="A125" s="293" t="s">
        <v>99</v>
      </c>
      <c r="B125" s="268">
        <f>F125+J125</f>
        <v>249</v>
      </c>
      <c r="C125" s="269">
        <f t="shared" si="5"/>
        <v>54.85813993452273</v>
      </c>
      <c r="D125" s="270">
        <v>3</v>
      </c>
      <c r="E125" s="271">
        <v>4967</v>
      </c>
      <c r="F125" s="268">
        <v>135</v>
      </c>
      <c r="G125" s="269">
        <f t="shared" si="6"/>
        <v>58.186143939589854</v>
      </c>
      <c r="H125" s="270">
        <v>3</v>
      </c>
      <c r="I125" s="271">
        <v>5490</v>
      </c>
      <c r="J125" s="268">
        <v>114</v>
      </c>
      <c r="K125" s="269">
        <f t="shared" si="7"/>
        <v>51.37819761677273</v>
      </c>
      <c r="L125" s="270">
        <v>2</v>
      </c>
      <c r="M125" s="271">
        <v>4077</v>
      </c>
    </row>
    <row r="126" spans="1:13" ht="12.75">
      <c r="A126" s="293" t="s">
        <v>70</v>
      </c>
      <c r="B126" s="268">
        <f>F126+J126</f>
        <v>1050</v>
      </c>
      <c r="C126" s="269">
        <f t="shared" si="5"/>
        <v>231.32950574798744</v>
      </c>
      <c r="D126" s="270">
        <v>6</v>
      </c>
      <c r="E126" s="271">
        <v>6474</v>
      </c>
      <c r="F126" s="268">
        <v>605</v>
      </c>
      <c r="G126" s="269">
        <f t="shared" si="6"/>
        <v>260.7601265440879</v>
      </c>
      <c r="H126" s="270">
        <v>7</v>
      </c>
      <c r="I126" s="271">
        <v>6944</v>
      </c>
      <c r="J126" s="268">
        <v>445</v>
      </c>
      <c r="K126" s="269">
        <f t="shared" si="7"/>
        <v>200.55524508301636</v>
      </c>
      <c r="L126" s="270">
        <v>6</v>
      </c>
      <c r="M126" s="271">
        <v>5978</v>
      </c>
    </row>
    <row r="127" spans="1:13" ht="12.75">
      <c r="A127" s="20" t="s">
        <v>72</v>
      </c>
      <c r="B127" s="268">
        <f>F127+J127</f>
        <v>388</v>
      </c>
      <c r="C127" s="269">
        <f t="shared" si="5"/>
        <v>85.48176021925632</v>
      </c>
      <c r="D127" s="270">
        <v>7</v>
      </c>
      <c r="E127" s="271">
        <v>6966</v>
      </c>
      <c r="F127" s="268">
        <v>180</v>
      </c>
      <c r="G127" s="269">
        <f t="shared" si="6"/>
        <v>77.58152525278646</v>
      </c>
      <c r="H127" s="270">
        <v>8</v>
      </c>
      <c r="I127" s="271">
        <v>9772</v>
      </c>
      <c r="J127" s="268">
        <v>208</v>
      </c>
      <c r="K127" s="269">
        <f t="shared" si="7"/>
        <v>93.74267635340989</v>
      </c>
      <c r="L127" s="270">
        <v>6</v>
      </c>
      <c r="M127" s="271">
        <v>5904</v>
      </c>
    </row>
    <row r="128" spans="1:13" ht="12.75">
      <c r="A128" s="20" t="s">
        <v>94</v>
      </c>
      <c r="B128" s="281">
        <v>10</v>
      </c>
      <c r="C128" s="133">
        <f t="shared" si="5"/>
        <v>2.2031381499808327</v>
      </c>
      <c r="D128" s="282">
        <v>2</v>
      </c>
      <c r="E128" s="283">
        <v>3056</v>
      </c>
      <c r="F128" s="281" t="s">
        <v>10</v>
      </c>
      <c r="G128" s="133" t="s">
        <v>10</v>
      </c>
      <c r="H128" s="282">
        <v>2</v>
      </c>
      <c r="I128" s="283">
        <v>2811</v>
      </c>
      <c r="J128" s="281" t="s">
        <v>10</v>
      </c>
      <c r="K128" s="133" t="s">
        <v>10</v>
      </c>
      <c r="L128" s="282">
        <v>2</v>
      </c>
      <c r="M128" s="283">
        <v>4572</v>
      </c>
    </row>
    <row r="129" spans="1:13" ht="12.75">
      <c r="A129" s="21" t="s">
        <v>71</v>
      </c>
      <c r="B129" s="268" t="s">
        <v>10</v>
      </c>
      <c r="C129" s="269" t="s">
        <v>10</v>
      </c>
      <c r="D129" s="270">
        <v>2</v>
      </c>
      <c r="E129" s="271">
        <v>3942</v>
      </c>
      <c r="F129" s="279" t="s">
        <v>10</v>
      </c>
      <c r="G129" s="269" t="s">
        <v>10</v>
      </c>
      <c r="H129" s="270">
        <v>1.5</v>
      </c>
      <c r="I129" s="271">
        <v>2806</v>
      </c>
      <c r="J129" s="279" t="s">
        <v>10</v>
      </c>
      <c r="K129" s="269" t="s">
        <v>10</v>
      </c>
      <c r="L129" s="270">
        <v>6</v>
      </c>
      <c r="M129" s="271">
        <v>5061</v>
      </c>
    </row>
    <row r="130" spans="1:13" ht="12.75">
      <c r="A130" s="274" t="s">
        <v>49</v>
      </c>
      <c r="B130" s="275" t="s">
        <v>9</v>
      </c>
      <c r="C130" s="276" t="s">
        <v>9</v>
      </c>
      <c r="D130" s="277"/>
      <c r="E130" s="278"/>
      <c r="F130" s="275" t="s">
        <v>9</v>
      </c>
      <c r="G130" s="276" t="s">
        <v>9</v>
      </c>
      <c r="H130" s="277"/>
      <c r="I130" s="278"/>
      <c r="J130" s="275" t="s">
        <v>9</v>
      </c>
      <c r="K130" s="276" t="s">
        <v>9</v>
      </c>
      <c r="L130" s="277"/>
      <c r="M130" s="278"/>
    </row>
    <row r="131" s="243" customFormat="1" ht="11.25"/>
    <row r="132" spans="1:13" s="209" customFormat="1" ht="12.75">
      <c r="A132" s="176" t="s">
        <v>87</v>
      </c>
      <c r="B132" s="63" t="s">
        <v>0</v>
      </c>
      <c r="C132" s="64"/>
      <c r="D132" s="64"/>
      <c r="E132" s="65"/>
      <c r="F132" s="63" t="s">
        <v>1</v>
      </c>
      <c r="G132" s="64"/>
      <c r="H132" s="64"/>
      <c r="I132" s="65"/>
      <c r="J132" s="63" t="s">
        <v>2</v>
      </c>
      <c r="K132" s="64"/>
      <c r="L132" s="64"/>
      <c r="M132" s="65"/>
    </row>
    <row r="133" spans="1:13" s="209" customFormat="1" ht="12.75">
      <c r="A133" s="295"/>
      <c r="B133" s="296"/>
      <c r="C133" s="297"/>
      <c r="D133" s="298" t="s">
        <v>3</v>
      </c>
      <c r="E133" s="299" t="s">
        <v>3</v>
      </c>
      <c r="F133" s="296"/>
      <c r="G133" s="297"/>
      <c r="H133" s="298" t="s">
        <v>3</v>
      </c>
      <c r="I133" s="299" t="s">
        <v>3</v>
      </c>
      <c r="J133" s="296"/>
      <c r="K133" s="297"/>
      <c r="L133" s="298" t="s">
        <v>3</v>
      </c>
      <c r="M133" s="299" t="s">
        <v>3</v>
      </c>
    </row>
    <row r="134" spans="1:13" s="209" customFormat="1" ht="12.75">
      <c r="A134" s="300"/>
      <c r="B134" s="301" t="s">
        <v>464</v>
      </c>
      <c r="C134" s="302"/>
      <c r="D134" s="298" t="s">
        <v>5</v>
      </c>
      <c r="E134" s="299" t="s">
        <v>6</v>
      </c>
      <c r="F134" s="301" t="s">
        <v>464</v>
      </c>
      <c r="G134" s="302"/>
      <c r="H134" s="298" t="s">
        <v>5</v>
      </c>
      <c r="I134" s="299" t="s">
        <v>6</v>
      </c>
      <c r="J134" s="301" t="s">
        <v>464</v>
      </c>
      <c r="K134" s="302"/>
      <c r="L134" s="298" t="s">
        <v>5</v>
      </c>
      <c r="M134" s="299" t="s">
        <v>6</v>
      </c>
    </row>
    <row r="135" spans="1:13" s="209" customFormat="1" ht="12.75">
      <c r="A135" s="69" t="s">
        <v>477</v>
      </c>
      <c r="B135" s="303" t="s">
        <v>478</v>
      </c>
      <c r="C135" s="304" t="s">
        <v>479</v>
      </c>
      <c r="D135" s="305" t="s">
        <v>7</v>
      </c>
      <c r="E135" s="306" t="s">
        <v>8</v>
      </c>
      <c r="F135" s="303" t="s">
        <v>478</v>
      </c>
      <c r="G135" s="304" t="s">
        <v>479</v>
      </c>
      <c r="H135" s="305" t="s">
        <v>7</v>
      </c>
      <c r="I135" s="306" t="s">
        <v>8</v>
      </c>
      <c r="J135" s="303" t="s">
        <v>478</v>
      </c>
      <c r="K135" s="304" t="s">
        <v>479</v>
      </c>
      <c r="L135" s="305" t="s">
        <v>7</v>
      </c>
      <c r="M135" s="306" t="s">
        <v>8</v>
      </c>
    </row>
    <row r="136" spans="1:13" ht="12.75">
      <c r="A136" s="293" t="s">
        <v>73</v>
      </c>
      <c r="B136" s="268">
        <f>F136+J136</f>
        <v>223</v>
      </c>
      <c r="C136" s="269">
        <f>B136*100000/453898</f>
        <v>49.12998074457257</v>
      </c>
      <c r="D136" s="270">
        <v>2</v>
      </c>
      <c r="E136" s="271">
        <v>5590</v>
      </c>
      <c r="F136" s="268">
        <v>118</v>
      </c>
      <c r="G136" s="269">
        <f>F136*100000/232014</f>
        <v>50.8589998879378</v>
      </c>
      <c r="H136" s="270">
        <v>2</v>
      </c>
      <c r="I136" s="271">
        <v>5281</v>
      </c>
      <c r="J136" s="268">
        <v>105</v>
      </c>
      <c r="K136" s="269">
        <f>J136*100000/221884</f>
        <v>47.322024120711724</v>
      </c>
      <c r="L136" s="270">
        <v>2</v>
      </c>
      <c r="M136" s="271">
        <v>5756</v>
      </c>
    </row>
    <row r="137" spans="1:13" ht="12.75">
      <c r="A137" s="20" t="s">
        <v>74</v>
      </c>
      <c r="B137" s="268">
        <f>F137+J137</f>
        <v>147</v>
      </c>
      <c r="C137" s="269">
        <f>B137*100000/453898</f>
        <v>32.38613080471824</v>
      </c>
      <c r="D137" s="270">
        <v>2</v>
      </c>
      <c r="E137" s="271">
        <v>5756</v>
      </c>
      <c r="F137" s="268">
        <v>79</v>
      </c>
      <c r="G137" s="269">
        <f>F137*100000/232014</f>
        <v>34.04966941650073</v>
      </c>
      <c r="H137" s="270">
        <v>3</v>
      </c>
      <c r="I137" s="271">
        <v>5224</v>
      </c>
      <c r="J137" s="268">
        <v>68</v>
      </c>
      <c r="K137" s="269">
        <f>J137*100000/221884</f>
        <v>30.646644192460926</v>
      </c>
      <c r="L137" s="270">
        <v>2</v>
      </c>
      <c r="M137" s="271">
        <v>6225</v>
      </c>
    </row>
    <row r="138" spans="1:13" ht="12.75">
      <c r="A138" s="21" t="s">
        <v>18</v>
      </c>
      <c r="B138" s="268">
        <f>F138+J138</f>
        <v>13</v>
      </c>
      <c r="C138" s="269">
        <f>B138*100000/453898</f>
        <v>2.8640795949750824</v>
      </c>
      <c r="D138" s="270">
        <v>3</v>
      </c>
      <c r="E138" s="271">
        <v>6122</v>
      </c>
      <c r="F138" s="268">
        <v>7</v>
      </c>
      <c r="G138" s="269">
        <f>F138*100000/232014</f>
        <v>3.0170593153861405</v>
      </c>
      <c r="H138" s="270">
        <v>3</v>
      </c>
      <c r="I138" s="271">
        <v>5819</v>
      </c>
      <c r="J138" s="268">
        <v>6</v>
      </c>
      <c r="K138" s="269">
        <f>J138*100000/221884</f>
        <v>2.70411566404067</v>
      </c>
      <c r="L138" s="270">
        <v>2.5</v>
      </c>
      <c r="M138" s="271">
        <v>6200</v>
      </c>
    </row>
    <row r="139" spans="1:13" ht="12.75">
      <c r="A139" s="21" t="s">
        <v>19</v>
      </c>
      <c r="B139" s="268" t="s">
        <v>9</v>
      </c>
      <c r="C139" s="268" t="s">
        <v>9</v>
      </c>
      <c r="D139" s="270"/>
      <c r="E139" s="271"/>
      <c r="F139" s="268" t="s">
        <v>9</v>
      </c>
      <c r="G139" s="268" t="s">
        <v>9</v>
      </c>
      <c r="H139" s="270"/>
      <c r="I139" s="271"/>
      <c r="J139" s="268" t="s">
        <v>9</v>
      </c>
      <c r="K139" s="268" t="s">
        <v>9</v>
      </c>
      <c r="L139" s="270"/>
      <c r="M139" s="271"/>
    </row>
    <row r="140" spans="1:13" ht="12.75">
      <c r="A140" s="19" t="s">
        <v>105</v>
      </c>
      <c r="B140" s="268">
        <f>F140+J140</f>
        <v>101</v>
      </c>
      <c r="C140" s="269">
        <f>B140*100000/453898</f>
        <v>22.251695314806412</v>
      </c>
      <c r="D140" s="270">
        <v>2</v>
      </c>
      <c r="E140" s="271">
        <v>8764</v>
      </c>
      <c r="F140" s="268">
        <v>50</v>
      </c>
      <c r="G140" s="269">
        <f>F140*100000/232014</f>
        <v>21.550423681329576</v>
      </c>
      <c r="H140" s="270">
        <v>2</v>
      </c>
      <c r="I140" s="271">
        <v>7538</v>
      </c>
      <c r="J140" s="268">
        <v>51</v>
      </c>
      <c r="K140" s="269">
        <f>J140*100000/221884</f>
        <v>22.984983144345694</v>
      </c>
      <c r="L140" s="270">
        <v>3</v>
      </c>
      <c r="M140" s="271">
        <v>9405</v>
      </c>
    </row>
    <row r="141" spans="1:13" ht="12.75">
      <c r="A141" s="294" t="s">
        <v>61</v>
      </c>
      <c r="B141" s="268">
        <f>F141+J141</f>
        <v>57</v>
      </c>
      <c r="C141" s="269">
        <f>B141*100000/453898</f>
        <v>12.557887454890746</v>
      </c>
      <c r="D141" s="270">
        <v>2</v>
      </c>
      <c r="E141" s="271">
        <v>8924</v>
      </c>
      <c r="F141" s="268">
        <v>33</v>
      </c>
      <c r="G141" s="269">
        <f>F141*100000/232014</f>
        <v>14.223279629677519</v>
      </c>
      <c r="H141" s="270">
        <v>2</v>
      </c>
      <c r="I141" s="271">
        <v>8764</v>
      </c>
      <c r="J141" s="268">
        <v>24</v>
      </c>
      <c r="K141" s="269">
        <f>J141*100000/221884</f>
        <v>10.81646265616268</v>
      </c>
      <c r="L141" s="270">
        <v>1</v>
      </c>
      <c r="M141" s="271">
        <v>9690</v>
      </c>
    </row>
    <row r="142" spans="1:13" ht="12.75">
      <c r="A142" s="294" t="s">
        <v>60</v>
      </c>
      <c r="B142" s="268"/>
      <c r="C142" s="269"/>
      <c r="D142" s="270"/>
      <c r="E142" s="271"/>
      <c r="F142" s="268"/>
      <c r="G142" s="269"/>
      <c r="H142" s="270"/>
      <c r="I142" s="271"/>
      <c r="J142" s="268"/>
      <c r="K142" s="269"/>
      <c r="L142" s="270"/>
      <c r="M142" s="271"/>
    </row>
    <row r="143" spans="1:13" ht="12.75">
      <c r="A143" s="21" t="s">
        <v>20</v>
      </c>
      <c r="B143" s="268" t="s">
        <v>10</v>
      </c>
      <c r="C143" s="269" t="s">
        <v>10</v>
      </c>
      <c r="D143" s="270">
        <v>13.5</v>
      </c>
      <c r="E143" s="271">
        <v>114485</v>
      </c>
      <c r="F143" s="268" t="s">
        <v>10</v>
      </c>
      <c r="G143" s="269" t="s">
        <v>10</v>
      </c>
      <c r="H143" s="270">
        <v>13.5</v>
      </c>
      <c r="I143" s="271">
        <v>114485</v>
      </c>
      <c r="J143" s="268" t="s">
        <v>9</v>
      </c>
      <c r="K143" s="269" t="s">
        <v>9</v>
      </c>
      <c r="L143" s="270"/>
      <c r="M143" s="271"/>
    </row>
    <row r="144" spans="1:13" ht="12.75">
      <c r="A144" s="22" t="s">
        <v>21</v>
      </c>
      <c r="B144" s="268" t="s">
        <v>10</v>
      </c>
      <c r="C144" s="269" t="s">
        <v>10</v>
      </c>
      <c r="D144" s="270">
        <v>8</v>
      </c>
      <c r="E144" s="271">
        <v>88252</v>
      </c>
      <c r="F144" s="268" t="s">
        <v>10</v>
      </c>
      <c r="G144" s="269" t="s">
        <v>10</v>
      </c>
      <c r="H144" s="270">
        <v>8</v>
      </c>
      <c r="I144" s="271">
        <v>88252</v>
      </c>
      <c r="J144" s="268" t="s">
        <v>9</v>
      </c>
      <c r="K144" s="269" t="s">
        <v>9</v>
      </c>
      <c r="L144" s="270"/>
      <c r="M144" s="271"/>
    </row>
    <row r="145" spans="1:13" ht="12.75">
      <c r="A145" s="22" t="s">
        <v>22</v>
      </c>
      <c r="B145" s="268" t="s">
        <v>9</v>
      </c>
      <c r="C145" s="269" t="s">
        <v>9</v>
      </c>
      <c r="D145" s="270"/>
      <c r="E145" s="271"/>
      <c r="F145" s="268" t="s">
        <v>9</v>
      </c>
      <c r="G145" s="269" t="s">
        <v>9</v>
      </c>
      <c r="H145" s="270"/>
      <c r="I145" s="271"/>
      <c r="J145" s="268" t="s">
        <v>9</v>
      </c>
      <c r="K145" s="269" t="s">
        <v>9</v>
      </c>
      <c r="L145" s="270"/>
      <c r="M145" s="271"/>
    </row>
    <row r="146" spans="1:13" ht="12.75">
      <c r="A146" s="21" t="s">
        <v>62</v>
      </c>
      <c r="B146" s="268" t="s">
        <v>10</v>
      </c>
      <c r="C146" s="269" t="s">
        <v>10</v>
      </c>
      <c r="D146" s="270">
        <v>2.5</v>
      </c>
      <c r="E146" s="271">
        <v>5734</v>
      </c>
      <c r="F146" s="268" t="s">
        <v>10</v>
      </c>
      <c r="G146" s="269" t="s">
        <v>10</v>
      </c>
      <c r="H146" s="270">
        <v>2.5</v>
      </c>
      <c r="I146" s="271">
        <v>5734</v>
      </c>
      <c r="J146" s="268" t="s">
        <v>9</v>
      </c>
      <c r="K146" s="269" t="s">
        <v>9</v>
      </c>
      <c r="L146" s="270"/>
      <c r="M146" s="271"/>
    </row>
    <row r="147" spans="1:13" ht="12.75">
      <c r="A147" s="294" t="s">
        <v>75</v>
      </c>
      <c r="B147" s="268">
        <v>9</v>
      </c>
      <c r="C147" s="269">
        <f aca="true" t="shared" si="8" ref="C147:C152">B147*100000/453898</f>
        <v>1.9828243349827495</v>
      </c>
      <c r="D147" s="270">
        <v>7</v>
      </c>
      <c r="E147" s="271">
        <v>27427</v>
      </c>
      <c r="F147" s="268" t="s">
        <v>10</v>
      </c>
      <c r="G147" s="269" t="s">
        <v>10</v>
      </c>
      <c r="H147" s="270">
        <v>4.5</v>
      </c>
      <c r="I147" s="271">
        <v>31531</v>
      </c>
      <c r="J147" s="268" t="s">
        <v>10</v>
      </c>
      <c r="K147" s="269" t="s">
        <v>10</v>
      </c>
      <c r="L147" s="270">
        <v>8</v>
      </c>
      <c r="M147" s="271">
        <v>27427</v>
      </c>
    </row>
    <row r="148" spans="1:13" ht="12.75">
      <c r="A148" s="20" t="s">
        <v>76</v>
      </c>
      <c r="B148" s="268">
        <v>17</v>
      </c>
      <c r="C148" s="269">
        <f t="shared" si="8"/>
        <v>3.7453348549674157</v>
      </c>
      <c r="D148" s="270">
        <v>3</v>
      </c>
      <c r="E148" s="271">
        <v>6232</v>
      </c>
      <c r="F148" s="279" t="s">
        <v>10</v>
      </c>
      <c r="G148" s="269" t="s">
        <v>10</v>
      </c>
      <c r="H148" s="270">
        <v>3</v>
      </c>
      <c r="I148" s="271">
        <v>8299</v>
      </c>
      <c r="J148" s="279" t="s">
        <v>10</v>
      </c>
      <c r="K148" s="269" t="s">
        <v>10</v>
      </c>
      <c r="L148" s="270">
        <v>3</v>
      </c>
      <c r="M148" s="271">
        <v>5867</v>
      </c>
    </row>
    <row r="149" spans="1:13" ht="12.75">
      <c r="A149" s="293" t="s">
        <v>77</v>
      </c>
      <c r="B149" s="268">
        <f>F149+J149</f>
        <v>997</v>
      </c>
      <c r="C149" s="269">
        <f t="shared" si="8"/>
        <v>219.65287355308902</v>
      </c>
      <c r="D149" s="270">
        <v>2</v>
      </c>
      <c r="E149" s="271">
        <v>4029</v>
      </c>
      <c r="F149" s="268">
        <v>589</v>
      </c>
      <c r="G149" s="269">
        <f>F149*100000/232014</f>
        <v>253.8639909660624</v>
      </c>
      <c r="H149" s="270">
        <v>2</v>
      </c>
      <c r="I149" s="271">
        <v>4028</v>
      </c>
      <c r="J149" s="268">
        <v>408</v>
      </c>
      <c r="K149" s="269">
        <f>J149*100000/221884</f>
        <v>183.87986515476555</v>
      </c>
      <c r="L149" s="270">
        <v>2</v>
      </c>
      <c r="M149" s="271">
        <v>4035</v>
      </c>
    </row>
    <row r="150" spans="1:13" ht="12.75">
      <c r="A150" s="20" t="s">
        <v>63</v>
      </c>
      <c r="B150" s="268">
        <f>F150+J150</f>
        <v>229</v>
      </c>
      <c r="C150" s="269">
        <f t="shared" si="8"/>
        <v>50.45186363456107</v>
      </c>
      <c r="D150" s="270">
        <v>3</v>
      </c>
      <c r="E150" s="271">
        <v>4995</v>
      </c>
      <c r="F150" s="268">
        <v>123</v>
      </c>
      <c r="G150" s="269">
        <f>F150*100000/232014</f>
        <v>53.01404225607075</v>
      </c>
      <c r="H150" s="270">
        <v>3</v>
      </c>
      <c r="I150" s="271">
        <v>4853</v>
      </c>
      <c r="J150" s="268">
        <v>106</v>
      </c>
      <c r="K150" s="269">
        <f>J150*100000/221884</f>
        <v>47.7727100647185</v>
      </c>
      <c r="L150" s="270">
        <v>3</v>
      </c>
      <c r="M150" s="271">
        <v>5153</v>
      </c>
    </row>
    <row r="151" spans="1:13" ht="12.75">
      <c r="A151" s="21" t="s">
        <v>23</v>
      </c>
      <c r="B151" s="268">
        <f>F151+J151</f>
        <v>219</v>
      </c>
      <c r="C151" s="269">
        <f t="shared" si="8"/>
        <v>48.248725484580234</v>
      </c>
      <c r="D151" s="270">
        <v>3</v>
      </c>
      <c r="E151" s="271">
        <v>5121</v>
      </c>
      <c r="F151" s="268">
        <v>119</v>
      </c>
      <c r="G151" s="269">
        <f>F151*100000/232014</f>
        <v>51.29000836156439</v>
      </c>
      <c r="H151" s="270">
        <v>3</v>
      </c>
      <c r="I151" s="271">
        <v>4830</v>
      </c>
      <c r="J151" s="268">
        <v>100</v>
      </c>
      <c r="K151" s="269">
        <f>J151*100000/221884</f>
        <v>45.06859440067783</v>
      </c>
      <c r="L151" s="270">
        <v>3</v>
      </c>
      <c r="M151" s="271">
        <v>5334</v>
      </c>
    </row>
    <row r="152" spans="1:13" ht="12.75">
      <c r="A152" s="20" t="s">
        <v>64</v>
      </c>
      <c r="B152" s="268">
        <f>F152+J152</f>
        <v>570</v>
      </c>
      <c r="C152" s="269">
        <f t="shared" si="8"/>
        <v>125.57887454890746</v>
      </c>
      <c r="D152" s="270">
        <v>2</v>
      </c>
      <c r="E152" s="271">
        <v>3757</v>
      </c>
      <c r="F152" s="268">
        <v>353</v>
      </c>
      <c r="G152" s="269">
        <f>F152*100000/232014</f>
        <v>152.1459911901868</v>
      </c>
      <c r="H152" s="270">
        <v>2</v>
      </c>
      <c r="I152" s="271">
        <v>3750</v>
      </c>
      <c r="J152" s="268">
        <v>217</v>
      </c>
      <c r="K152" s="269">
        <f>J152*100000/221884</f>
        <v>97.7988498494709</v>
      </c>
      <c r="L152" s="270">
        <v>2</v>
      </c>
      <c r="M152" s="271">
        <v>3792</v>
      </c>
    </row>
    <row r="153" spans="1:13" ht="12.75">
      <c r="A153" s="21" t="s">
        <v>65</v>
      </c>
      <c r="B153" s="268" t="s">
        <v>10</v>
      </c>
      <c r="C153" s="269" t="s">
        <v>10</v>
      </c>
      <c r="D153" s="270">
        <v>3</v>
      </c>
      <c r="E153" s="271">
        <v>4873</v>
      </c>
      <c r="F153" s="268" t="s">
        <v>10</v>
      </c>
      <c r="G153" s="269" t="s">
        <v>10</v>
      </c>
      <c r="H153" s="270">
        <v>3.5</v>
      </c>
      <c r="I153" s="271">
        <v>4873</v>
      </c>
      <c r="J153" s="268" t="s">
        <v>10</v>
      </c>
      <c r="K153" s="269" t="s">
        <v>10</v>
      </c>
      <c r="L153" s="270">
        <v>2.5</v>
      </c>
      <c r="M153" s="271">
        <v>6548</v>
      </c>
    </row>
    <row r="154" spans="1:13" ht="12.75">
      <c r="A154" s="21" t="s">
        <v>78</v>
      </c>
      <c r="B154" s="268" t="s">
        <v>9</v>
      </c>
      <c r="C154" s="269" t="s">
        <v>9</v>
      </c>
      <c r="D154" s="270"/>
      <c r="E154" s="271"/>
      <c r="F154" s="268" t="s">
        <v>9</v>
      </c>
      <c r="G154" s="269" t="s">
        <v>9</v>
      </c>
      <c r="H154" s="270"/>
      <c r="I154" s="271"/>
      <c r="J154" s="268" t="s">
        <v>9</v>
      </c>
      <c r="K154" s="269" t="s">
        <v>9</v>
      </c>
      <c r="L154" s="270"/>
      <c r="M154" s="271"/>
    </row>
    <row r="155" spans="1:13" ht="12.75">
      <c r="A155" s="21" t="s">
        <v>24</v>
      </c>
      <c r="B155" s="268" t="s">
        <v>9</v>
      </c>
      <c r="C155" s="269" t="s">
        <v>9</v>
      </c>
      <c r="D155" s="270"/>
      <c r="E155" s="271"/>
      <c r="F155" s="268" t="s">
        <v>9</v>
      </c>
      <c r="G155" s="269" t="s">
        <v>9</v>
      </c>
      <c r="H155" s="270"/>
      <c r="I155" s="271"/>
      <c r="J155" s="268" t="s">
        <v>9</v>
      </c>
      <c r="K155" s="269" t="s">
        <v>9</v>
      </c>
      <c r="L155" s="270"/>
      <c r="M155" s="271"/>
    </row>
    <row r="156" spans="1:13" ht="12.75">
      <c r="A156" s="21" t="s">
        <v>25</v>
      </c>
      <c r="B156" s="268">
        <f aca="true" t="shared" si="9" ref="B156:B164">F156+J156</f>
        <v>555</v>
      </c>
      <c r="C156" s="269">
        <f>B156*100000/453898</f>
        <v>122.27416732393621</v>
      </c>
      <c r="D156" s="270">
        <v>2</v>
      </c>
      <c r="E156" s="271">
        <v>3731</v>
      </c>
      <c r="F156" s="268">
        <v>345</v>
      </c>
      <c r="G156" s="269">
        <f>F156*100000/232014</f>
        <v>148.69792340117408</v>
      </c>
      <c r="H156" s="270">
        <v>2</v>
      </c>
      <c r="I156" s="271">
        <v>3731</v>
      </c>
      <c r="J156" s="268">
        <v>210</v>
      </c>
      <c r="K156" s="269">
        <f>J156*100000/221884</f>
        <v>94.64404824142345</v>
      </c>
      <c r="L156" s="270">
        <v>2</v>
      </c>
      <c r="M156" s="271">
        <v>3725</v>
      </c>
    </row>
    <row r="157" spans="1:13" ht="12.75">
      <c r="A157" s="293" t="s">
        <v>79</v>
      </c>
      <c r="B157" s="268">
        <f t="shared" si="9"/>
        <v>828</v>
      </c>
      <c r="C157" s="269">
        <f>B157*100000/453898</f>
        <v>182.41983881841296</v>
      </c>
      <c r="D157" s="270">
        <v>2</v>
      </c>
      <c r="E157" s="271">
        <v>6240</v>
      </c>
      <c r="F157" s="268">
        <v>468</v>
      </c>
      <c r="G157" s="269">
        <f>F157*100000/232014</f>
        <v>201.71196565724483</v>
      </c>
      <c r="H157" s="270">
        <v>2</v>
      </c>
      <c r="I157" s="271">
        <v>6001</v>
      </c>
      <c r="J157" s="268">
        <v>360</v>
      </c>
      <c r="K157" s="269">
        <f>J157*100000/221884</f>
        <v>162.24693984244018</v>
      </c>
      <c r="L157" s="270">
        <v>2</v>
      </c>
      <c r="M157" s="271">
        <v>6667</v>
      </c>
    </row>
    <row r="158" spans="1:13" ht="12.75">
      <c r="A158" s="20" t="s">
        <v>26</v>
      </c>
      <c r="B158" s="268" t="s">
        <v>10</v>
      </c>
      <c r="C158" s="269" t="s">
        <v>10</v>
      </c>
      <c r="D158" s="270">
        <v>3.5</v>
      </c>
      <c r="E158" s="271">
        <v>7137</v>
      </c>
      <c r="F158" s="268" t="s">
        <v>10</v>
      </c>
      <c r="G158" s="269" t="s">
        <v>10</v>
      </c>
      <c r="H158" s="270">
        <v>3.5</v>
      </c>
      <c r="I158" s="271">
        <v>7137</v>
      </c>
      <c r="J158" s="268" t="s">
        <v>9</v>
      </c>
      <c r="K158" s="269" t="s">
        <v>9</v>
      </c>
      <c r="L158" s="270"/>
      <c r="M158" s="271"/>
    </row>
    <row r="159" spans="1:13" ht="12.75">
      <c r="A159" s="20" t="s">
        <v>27</v>
      </c>
      <c r="B159" s="268">
        <f t="shared" si="9"/>
        <v>540</v>
      </c>
      <c r="C159" s="269">
        <f>B159*100000/453898</f>
        <v>118.96946009896496</v>
      </c>
      <c r="D159" s="270">
        <v>2</v>
      </c>
      <c r="E159" s="271">
        <v>6688</v>
      </c>
      <c r="F159" s="268">
        <v>318</v>
      </c>
      <c r="G159" s="269">
        <f>F159*100000/232014</f>
        <v>137.0606946132561</v>
      </c>
      <c r="H159" s="270">
        <v>2</v>
      </c>
      <c r="I159" s="271">
        <v>6393</v>
      </c>
      <c r="J159" s="268">
        <v>222</v>
      </c>
      <c r="K159" s="269">
        <f>J159*100000/221884</f>
        <v>100.05227956950479</v>
      </c>
      <c r="L159" s="270">
        <v>2</v>
      </c>
      <c r="M159" s="271">
        <v>7028</v>
      </c>
    </row>
    <row r="160" spans="1:13" ht="12.75">
      <c r="A160" s="20" t="s">
        <v>28</v>
      </c>
      <c r="B160" s="268">
        <f>F160+J160</f>
        <v>92</v>
      </c>
      <c r="C160" s="269">
        <f>B160*100000/453898</f>
        <v>20.26887097982366</v>
      </c>
      <c r="D160" s="270">
        <v>2</v>
      </c>
      <c r="E160" s="271">
        <v>3308</v>
      </c>
      <c r="F160" s="279">
        <v>47</v>
      </c>
      <c r="G160" s="269">
        <f>F160*100000/232014</f>
        <v>20.2573982604498</v>
      </c>
      <c r="H160" s="270">
        <v>2</v>
      </c>
      <c r="I160" s="271">
        <v>3382</v>
      </c>
      <c r="J160" s="279">
        <v>45</v>
      </c>
      <c r="K160" s="269">
        <f>J160*100000/221884</f>
        <v>20.280867480305023</v>
      </c>
      <c r="L160" s="270">
        <v>2</v>
      </c>
      <c r="M160" s="271">
        <v>3287</v>
      </c>
    </row>
    <row r="161" spans="1:13" ht="12.75">
      <c r="A161" s="20" t="s">
        <v>29</v>
      </c>
      <c r="B161" s="268">
        <f t="shared" si="9"/>
        <v>33</v>
      </c>
      <c r="C161" s="269">
        <f>B161*100000/453898</f>
        <v>7.270355894936748</v>
      </c>
      <c r="D161" s="270">
        <v>2</v>
      </c>
      <c r="E161" s="271">
        <v>3904</v>
      </c>
      <c r="F161" s="268">
        <v>20</v>
      </c>
      <c r="G161" s="269">
        <f>F161*100000/232014</f>
        <v>8.62016947253183</v>
      </c>
      <c r="H161" s="270">
        <v>3</v>
      </c>
      <c r="I161" s="271">
        <v>4810</v>
      </c>
      <c r="J161" s="268">
        <v>13</v>
      </c>
      <c r="K161" s="269">
        <f>J161*100000/221884</f>
        <v>5.858917272088118</v>
      </c>
      <c r="L161" s="270">
        <v>2</v>
      </c>
      <c r="M161" s="271">
        <v>3506</v>
      </c>
    </row>
    <row r="162" spans="1:13" ht="12.75">
      <c r="A162" s="20" t="s">
        <v>80</v>
      </c>
      <c r="B162" s="268" t="s">
        <v>9</v>
      </c>
      <c r="C162" s="269" t="s">
        <v>9</v>
      </c>
      <c r="D162" s="270"/>
      <c r="E162" s="271"/>
      <c r="F162" s="268" t="s">
        <v>9</v>
      </c>
      <c r="G162" s="269" t="s">
        <v>9</v>
      </c>
      <c r="H162" s="270"/>
      <c r="I162" s="271"/>
      <c r="J162" s="268" t="s">
        <v>9</v>
      </c>
      <c r="K162" s="269" t="s">
        <v>9</v>
      </c>
      <c r="L162" s="270"/>
      <c r="M162" s="271"/>
    </row>
    <row r="163" spans="1:13" ht="12.75">
      <c r="A163" s="20" t="s">
        <v>106</v>
      </c>
      <c r="B163" s="268" t="s">
        <v>10</v>
      </c>
      <c r="C163" s="269" t="s">
        <v>10</v>
      </c>
      <c r="D163" s="270">
        <v>4</v>
      </c>
      <c r="E163" s="271">
        <v>9494</v>
      </c>
      <c r="F163" s="279" t="s">
        <v>10</v>
      </c>
      <c r="G163" s="269" t="s">
        <v>10</v>
      </c>
      <c r="H163" s="270">
        <v>5</v>
      </c>
      <c r="I163" s="271">
        <v>6458</v>
      </c>
      <c r="J163" s="279" t="s">
        <v>10</v>
      </c>
      <c r="K163" s="269" t="s">
        <v>10</v>
      </c>
      <c r="L163" s="270">
        <v>3.5</v>
      </c>
      <c r="M163" s="271">
        <v>29132</v>
      </c>
    </row>
    <row r="164" spans="1:13" ht="12.75">
      <c r="A164" s="280" t="s">
        <v>66</v>
      </c>
      <c r="B164" s="275">
        <f t="shared" si="9"/>
        <v>17</v>
      </c>
      <c r="C164" s="276">
        <f>B164*100000/453898</f>
        <v>3.7453348549674157</v>
      </c>
      <c r="D164" s="277">
        <v>2</v>
      </c>
      <c r="E164" s="278">
        <v>8446</v>
      </c>
      <c r="F164" s="275">
        <v>8</v>
      </c>
      <c r="G164" s="276">
        <f>F164*100000/232014</f>
        <v>3.448067789012732</v>
      </c>
      <c r="H164" s="277">
        <v>2</v>
      </c>
      <c r="I164" s="278">
        <v>8310</v>
      </c>
      <c r="J164" s="275">
        <v>9</v>
      </c>
      <c r="K164" s="276">
        <f>J164*100000/221884</f>
        <v>4.056173496061005</v>
      </c>
      <c r="L164" s="277">
        <v>2</v>
      </c>
      <c r="M164" s="278">
        <v>9811</v>
      </c>
    </row>
    <row r="165" s="243" customFormat="1" ht="11.25"/>
    <row r="166" spans="1:13" s="209" customFormat="1" ht="12.75">
      <c r="A166" s="176" t="s">
        <v>87</v>
      </c>
      <c r="B166" s="63" t="s">
        <v>0</v>
      </c>
      <c r="C166" s="64"/>
      <c r="D166" s="64"/>
      <c r="E166" s="65"/>
      <c r="F166" s="63" t="s">
        <v>1</v>
      </c>
      <c r="G166" s="64"/>
      <c r="H166" s="64"/>
      <c r="I166" s="65"/>
      <c r="J166" s="63" t="s">
        <v>2</v>
      </c>
      <c r="K166" s="64"/>
      <c r="L166" s="64"/>
      <c r="M166" s="65"/>
    </row>
    <row r="167" spans="1:13" s="209" customFormat="1" ht="12.75">
      <c r="A167" s="295"/>
      <c r="B167" s="296"/>
      <c r="C167" s="297"/>
      <c r="D167" s="298" t="s">
        <v>3</v>
      </c>
      <c r="E167" s="299" t="s">
        <v>3</v>
      </c>
      <c r="F167" s="296"/>
      <c r="G167" s="297"/>
      <c r="H167" s="298" t="s">
        <v>3</v>
      </c>
      <c r="I167" s="299" t="s">
        <v>3</v>
      </c>
      <c r="J167" s="296"/>
      <c r="K167" s="297"/>
      <c r="L167" s="298" t="s">
        <v>3</v>
      </c>
      <c r="M167" s="299" t="s">
        <v>3</v>
      </c>
    </row>
    <row r="168" spans="1:13" s="209" customFormat="1" ht="12.75">
      <c r="A168" s="300"/>
      <c r="B168" s="301" t="s">
        <v>464</v>
      </c>
      <c r="C168" s="302"/>
      <c r="D168" s="298" t="s">
        <v>5</v>
      </c>
      <c r="E168" s="299" t="s">
        <v>6</v>
      </c>
      <c r="F168" s="301" t="s">
        <v>464</v>
      </c>
      <c r="G168" s="302"/>
      <c r="H168" s="298" t="s">
        <v>5</v>
      </c>
      <c r="I168" s="299" t="s">
        <v>6</v>
      </c>
      <c r="J168" s="301" t="s">
        <v>464</v>
      </c>
      <c r="K168" s="302"/>
      <c r="L168" s="298" t="s">
        <v>5</v>
      </c>
      <c r="M168" s="299" t="s">
        <v>6</v>
      </c>
    </row>
    <row r="169" spans="1:13" s="209" customFormat="1" ht="12.75">
      <c r="A169" s="69" t="s">
        <v>477</v>
      </c>
      <c r="B169" s="303" t="s">
        <v>478</v>
      </c>
      <c r="C169" s="304" t="s">
        <v>479</v>
      </c>
      <c r="D169" s="305" t="s">
        <v>7</v>
      </c>
      <c r="E169" s="306" t="s">
        <v>8</v>
      </c>
      <c r="F169" s="303" t="s">
        <v>478</v>
      </c>
      <c r="G169" s="304" t="s">
        <v>479</v>
      </c>
      <c r="H169" s="305" t="s">
        <v>7</v>
      </c>
      <c r="I169" s="306" t="s">
        <v>8</v>
      </c>
      <c r="J169" s="303" t="s">
        <v>478</v>
      </c>
      <c r="K169" s="304" t="s">
        <v>479</v>
      </c>
      <c r="L169" s="305" t="s">
        <v>7</v>
      </c>
      <c r="M169" s="306" t="s">
        <v>8</v>
      </c>
    </row>
    <row r="170" spans="1:13" ht="12.75">
      <c r="A170" s="293" t="s">
        <v>81</v>
      </c>
      <c r="B170" s="268">
        <f aca="true" t="shared" si="10" ref="B170:B183">F170+J170</f>
        <v>177</v>
      </c>
      <c r="C170" s="269">
        <f>B170*100000/453898</f>
        <v>38.99554525466074</v>
      </c>
      <c r="D170" s="270">
        <v>3</v>
      </c>
      <c r="E170" s="271">
        <v>4861</v>
      </c>
      <c r="F170" s="268">
        <v>58</v>
      </c>
      <c r="G170" s="269">
        <f>F170*100000/232014</f>
        <v>24.99849147034231</v>
      </c>
      <c r="H170" s="270">
        <v>2</v>
      </c>
      <c r="I170" s="271">
        <v>4588</v>
      </c>
      <c r="J170" s="268">
        <v>119</v>
      </c>
      <c r="K170" s="269">
        <f>J170*100000/221884</f>
        <v>53.631627336806616</v>
      </c>
      <c r="L170" s="270">
        <v>3</v>
      </c>
      <c r="M170" s="271">
        <v>4876</v>
      </c>
    </row>
    <row r="171" spans="1:13" ht="12.75">
      <c r="A171" s="20" t="s">
        <v>82</v>
      </c>
      <c r="B171" s="268">
        <f>F171+J171</f>
        <v>27</v>
      </c>
      <c r="C171" s="269">
        <f>B171*100000/453898</f>
        <v>5.948473004948248</v>
      </c>
      <c r="D171" s="270">
        <v>2</v>
      </c>
      <c r="E171" s="271">
        <v>3320</v>
      </c>
      <c r="F171" s="279">
        <v>18</v>
      </c>
      <c r="G171" s="269">
        <f>F171*100000/232014</f>
        <v>7.758152525278647</v>
      </c>
      <c r="H171" s="270">
        <v>2</v>
      </c>
      <c r="I171" s="271">
        <v>3977</v>
      </c>
      <c r="J171" s="279">
        <v>9</v>
      </c>
      <c r="K171" s="269">
        <f>J171*100000/221884</f>
        <v>4.056173496061005</v>
      </c>
      <c r="L171" s="270">
        <v>1</v>
      </c>
      <c r="M171" s="271">
        <v>2060</v>
      </c>
    </row>
    <row r="172" spans="1:13" ht="12.75">
      <c r="A172" s="20" t="s">
        <v>30</v>
      </c>
      <c r="B172" s="268" t="s">
        <v>10</v>
      </c>
      <c r="C172" s="269" t="s">
        <v>10</v>
      </c>
      <c r="D172" s="270">
        <v>1</v>
      </c>
      <c r="E172" s="271">
        <v>2818</v>
      </c>
      <c r="F172" s="268" t="s">
        <v>10</v>
      </c>
      <c r="G172" s="269" t="s">
        <v>10</v>
      </c>
      <c r="H172" s="270">
        <v>1</v>
      </c>
      <c r="I172" s="271">
        <v>1864</v>
      </c>
      <c r="J172" s="268" t="s">
        <v>10</v>
      </c>
      <c r="K172" s="269" t="s">
        <v>10</v>
      </c>
      <c r="L172" s="270">
        <v>1.5</v>
      </c>
      <c r="M172" s="271">
        <v>3034</v>
      </c>
    </row>
    <row r="173" spans="1:13" ht="12.75">
      <c r="A173" s="20" t="s">
        <v>107</v>
      </c>
      <c r="B173" s="268" t="s">
        <v>9</v>
      </c>
      <c r="C173" s="269" t="s">
        <v>9</v>
      </c>
      <c r="D173" s="270"/>
      <c r="E173" s="271"/>
      <c r="F173" s="268" t="s">
        <v>9</v>
      </c>
      <c r="G173" s="269" t="s">
        <v>9</v>
      </c>
      <c r="H173" s="270"/>
      <c r="I173" s="271"/>
      <c r="J173" s="268" t="s">
        <v>9</v>
      </c>
      <c r="K173" s="269" t="s">
        <v>9</v>
      </c>
      <c r="L173" s="270"/>
      <c r="M173" s="271"/>
    </row>
    <row r="174" spans="1:13" ht="12.75">
      <c r="A174" s="293" t="s">
        <v>83</v>
      </c>
      <c r="B174" s="268">
        <f t="shared" si="10"/>
        <v>145</v>
      </c>
      <c r="C174" s="269">
        <f>B174*100000/453898</f>
        <v>31.945503174722074</v>
      </c>
      <c r="D174" s="270">
        <v>2</v>
      </c>
      <c r="E174" s="271">
        <v>3095</v>
      </c>
      <c r="F174" s="268">
        <v>93</v>
      </c>
      <c r="G174" s="269">
        <f>F174*100000/232014</f>
        <v>40.08378804727301</v>
      </c>
      <c r="H174" s="270">
        <v>2</v>
      </c>
      <c r="I174" s="271">
        <v>3200</v>
      </c>
      <c r="J174" s="268">
        <v>52</v>
      </c>
      <c r="K174" s="269">
        <f>J174*100000/221884</f>
        <v>23.435669088352473</v>
      </c>
      <c r="L174" s="270">
        <v>2</v>
      </c>
      <c r="M174" s="271">
        <v>3018</v>
      </c>
    </row>
    <row r="175" spans="1:13" ht="12.75">
      <c r="A175" s="20" t="s">
        <v>31</v>
      </c>
      <c r="B175" s="268">
        <f t="shared" si="10"/>
        <v>119</v>
      </c>
      <c r="C175" s="269">
        <f>B175*100000/453898</f>
        <v>26.217343984771908</v>
      </c>
      <c r="D175" s="270">
        <v>2</v>
      </c>
      <c r="E175" s="271">
        <v>3200</v>
      </c>
      <c r="F175" s="268">
        <v>82</v>
      </c>
      <c r="G175" s="269">
        <f>F175*100000/232014</f>
        <v>35.342694837380506</v>
      </c>
      <c r="H175" s="270">
        <v>2</v>
      </c>
      <c r="I175" s="271">
        <v>3357</v>
      </c>
      <c r="J175" s="268">
        <v>37</v>
      </c>
      <c r="K175" s="269">
        <f>J175*100000/221884</f>
        <v>16.6753799282508</v>
      </c>
      <c r="L175" s="270">
        <v>2</v>
      </c>
      <c r="M175" s="271">
        <v>2984</v>
      </c>
    </row>
    <row r="176" spans="1:13" ht="12.75">
      <c r="A176" s="293" t="s">
        <v>108</v>
      </c>
      <c r="B176" s="268">
        <f t="shared" si="10"/>
        <v>302</v>
      </c>
      <c r="C176" s="269">
        <f>B176*100000/453898</f>
        <v>66.53477212942114</v>
      </c>
      <c r="D176" s="270">
        <v>2</v>
      </c>
      <c r="E176" s="271">
        <v>8706</v>
      </c>
      <c r="F176" s="268">
        <v>142</v>
      </c>
      <c r="G176" s="269">
        <f>F176*100000/232014</f>
        <v>61.203203254975996</v>
      </c>
      <c r="H176" s="270">
        <v>2</v>
      </c>
      <c r="I176" s="271">
        <v>7685</v>
      </c>
      <c r="J176" s="268">
        <v>160</v>
      </c>
      <c r="K176" s="269">
        <f>J176*100000/221884</f>
        <v>72.10975104108454</v>
      </c>
      <c r="L176" s="270">
        <v>3</v>
      </c>
      <c r="M176" s="271">
        <v>10586</v>
      </c>
    </row>
    <row r="177" spans="1:13" ht="12.75">
      <c r="A177" s="20" t="s">
        <v>32</v>
      </c>
      <c r="B177" s="268" t="s">
        <v>9</v>
      </c>
      <c r="C177" s="269" t="s">
        <v>9</v>
      </c>
      <c r="D177" s="270"/>
      <c r="E177" s="271"/>
      <c r="F177" s="268" t="s">
        <v>9</v>
      </c>
      <c r="G177" s="269" t="s">
        <v>9</v>
      </c>
      <c r="H177" s="270"/>
      <c r="I177" s="271"/>
      <c r="J177" s="268" t="s">
        <v>9</v>
      </c>
      <c r="K177" s="269" t="s">
        <v>9</v>
      </c>
      <c r="L177" s="270"/>
      <c r="M177" s="271"/>
    </row>
    <row r="178" spans="1:13" ht="12.75">
      <c r="A178" s="20" t="s">
        <v>113</v>
      </c>
      <c r="B178" s="268" t="s">
        <v>10</v>
      </c>
      <c r="C178" s="269" t="s">
        <v>10</v>
      </c>
      <c r="D178" s="270">
        <v>1</v>
      </c>
      <c r="E178" s="271">
        <v>3209</v>
      </c>
      <c r="F178" s="268" t="s">
        <v>10</v>
      </c>
      <c r="G178" s="269" t="s">
        <v>10</v>
      </c>
      <c r="H178" s="270">
        <v>1</v>
      </c>
      <c r="I178" s="271">
        <v>2226</v>
      </c>
      <c r="J178" s="268" t="s">
        <v>10</v>
      </c>
      <c r="K178" s="269" t="s">
        <v>10</v>
      </c>
      <c r="L178" s="270">
        <v>1</v>
      </c>
      <c r="M178" s="271">
        <v>4192</v>
      </c>
    </row>
    <row r="179" spans="1:13" ht="12.75">
      <c r="A179" s="293" t="s">
        <v>476</v>
      </c>
      <c r="B179" s="268">
        <f t="shared" si="10"/>
        <v>957</v>
      </c>
      <c r="C179" s="269">
        <f>B179*100000/453898</f>
        <v>210.8403209531657</v>
      </c>
      <c r="D179" s="270">
        <v>2</v>
      </c>
      <c r="E179" s="271">
        <v>5790</v>
      </c>
      <c r="F179" s="268">
        <v>595</v>
      </c>
      <c r="G179" s="269">
        <f>F179*100000/232014</f>
        <v>256.45004180782195</v>
      </c>
      <c r="H179" s="270">
        <v>2</v>
      </c>
      <c r="I179" s="271">
        <v>5901</v>
      </c>
      <c r="J179" s="268">
        <v>362</v>
      </c>
      <c r="K179" s="269">
        <f>J179*100000/221884</f>
        <v>163.14831173045374</v>
      </c>
      <c r="L179" s="270">
        <v>2</v>
      </c>
      <c r="M179" s="271">
        <v>5622</v>
      </c>
    </row>
    <row r="180" spans="1:13" ht="12.75">
      <c r="A180" s="20" t="s">
        <v>33</v>
      </c>
      <c r="B180" s="268">
        <f t="shared" si="10"/>
        <v>717</v>
      </c>
      <c r="C180" s="269">
        <f>B180*100000/453898</f>
        <v>157.9650053536257</v>
      </c>
      <c r="D180" s="270">
        <v>1</v>
      </c>
      <c r="E180" s="271">
        <v>5863</v>
      </c>
      <c r="F180" s="268">
        <v>474</v>
      </c>
      <c r="G180" s="269">
        <f>F180*100000/232014</f>
        <v>204.29801649900438</v>
      </c>
      <c r="H180" s="270">
        <v>2</v>
      </c>
      <c r="I180" s="271">
        <v>6126</v>
      </c>
      <c r="J180" s="268">
        <v>243</v>
      </c>
      <c r="K180" s="269">
        <f>J180*100000/221884</f>
        <v>109.51668439364713</v>
      </c>
      <c r="L180" s="270">
        <v>1</v>
      </c>
      <c r="M180" s="271">
        <v>5615</v>
      </c>
    </row>
    <row r="181" spans="1:13" ht="12.75">
      <c r="A181" s="21" t="s">
        <v>34</v>
      </c>
      <c r="B181" s="268">
        <f t="shared" si="10"/>
        <v>435</v>
      </c>
      <c r="C181" s="269">
        <f>B181*100000/453898</f>
        <v>95.83650952416622</v>
      </c>
      <c r="D181" s="270">
        <v>1</v>
      </c>
      <c r="E181" s="271">
        <v>6255</v>
      </c>
      <c r="F181" s="268">
        <v>293</v>
      </c>
      <c r="G181" s="269">
        <f>F181*100000/232014</f>
        <v>126.28548277259131</v>
      </c>
      <c r="H181" s="270">
        <v>1</v>
      </c>
      <c r="I181" s="271">
        <v>6518</v>
      </c>
      <c r="J181" s="268">
        <v>142</v>
      </c>
      <c r="K181" s="269">
        <f>J181*100000/221884</f>
        <v>63.99740404896252</v>
      </c>
      <c r="L181" s="270">
        <v>1</v>
      </c>
      <c r="M181" s="271">
        <v>5741</v>
      </c>
    </row>
    <row r="182" spans="1:13" ht="12.75">
      <c r="A182" s="22" t="s">
        <v>35</v>
      </c>
      <c r="B182" s="268">
        <v>10</v>
      </c>
      <c r="C182" s="269">
        <f>B182*100000/453898</f>
        <v>2.2031381499808327</v>
      </c>
      <c r="D182" s="270">
        <v>2</v>
      </c>
      <c r="E182" s="271">
        <v>7764</v>
      </c>
      <c r="F182" s="268" t="s">
        <v>10</v>
      </c>
      <c r="G182" s="269" t="s">
        <v>10</v>
      </c>
      <c r="H182" s="270">
        <v>2</v>
      </c>
      <c r="I182" s="271">
        <v>8762</v>
      </c>
      <c r="J182" s="268" t="s">
        <v>10</v>
      </c>
      <c r="K182" s="269" t="s">
        <v>10</v>
      </c>
      <c r="L182" s="270">
        <v>1</v>
      </c>
      <c r="M182" s="271">
        <v>5615</v>
      </c>
    </row>
    <row r="183" spans="1:13" ht="12.75">
      <c r="A183" s="22" t="s">
        <v>67</v>
      </c>
      <c r="B183" s="268">
        <f t="shared" si="10"/>
        <v>139</v>
      </c>
      <c r="C183" s="269">
        <f>B183*100000/453898</f>
        <v>30.623620284733576</v>
      </c>
      <c r="D183" s="270">
        <v>2</v>
      </c>
      <c r="E183" s="271">
        <v>4980</v>
      </c>
      <c r="F183" s="268">
        <v>91</v>
      </c>
      <c r="G183" s="269">
        <f>F183*100000/232014</f>
        <v>39.22177110001983</v>
      </c>
      <c r="H183" s="270">
        <v>2</v>
      </c>
      <c r="I183" s="271">
        <v>4993</v>
      </c>
      <c r="J183" s="268">
        <v>48</v>
      </c>
      <c r="K183" s="269">
        <f>J183*100000/221884</f>
        <v>21.63292531232536</v>
      </c>
      <c r="L183" s="270">
        <v>2</v>
      </c>
      <c r="M183" s="271">
        <v>4865</v>
      </c>
    </row>
    <row r="184" spans="1:13" ht="12.75">
      <c r="A184" s="22" t="s">
        <v>68</v>
      </c>
      <c r="B184" s="268"/>
      <c r="C184" s="269"/>
      <c r="D184" s="270"/>
      <c r="E184" s="268"/>
      <c r="F184" s="279"/>
      <c r="G184" s="269"/>
      <c r="H184" s="270"/>
      <c r="I184" s="271"/>
      <c r="J184" s="268"/>
      <c r="K184" s="269"/>
      <c r="L184" s="270"/>
      <c r="M184" s="271"/>
    </row>
    <row r="185" spans="1:13" ht="12.75">
      <c r="A185" s="22" t="s">
        <v>36</v>
      </c>
      <c r="B185" s="279" t="s">
        <v>10</v>
      </c>
      <c r="C185" s="269" t="s">
        <v>10</v>
      </c>
      <c r="D185" s="270">
        <v>1</v>
      </c>
      <c r="E185" s="268">
        <v>4399</v>
      </c>
      <c r="F185" s="279" t="s">
        <v>10</v>
      </c>
      <c r="G185" s="269" t="s">
        <v>10</v>
      </c>
      <c r="H185" s="270">
        <v>1</v>
      </c>
      <c r="I185" s="268">
        <v>4399</v>
      </c>
      <c r="J185" s="279" t="s">
        <v>9</v>
      </c>
      <c r="K185" s="269" t="s">
        <v>9</v>
      </c>
      <c r="L185" s="270"/>
      <c r="M185" s="271"/>
    </row>
    <row r="186" spans="1:13" ht="12.75">
      <c r="A186" s="20" t="s">
        <v>85</v>
      </c>
      <c r="B186" s="279">
        <f>F186+J186</f>
        <v>55</v>
      </c>
      <c r="C186" s="269">
        <f>B186*100000/453898</f>
        <v>12.11725982489458</v>
      </c>
      <c r="D186" s="270">
        <v>2</v>
      </c>
      <c r="E186" s="268">
        <v>3580</v>
      </c>
      <c r="F186" s="279">
        <v>20</v>
      </c>
      <c r="G186" s="269">
        <f>F186*100000/232014</f>
        <v>8.62016947253183</v>
      </c>
      <c r="H186" s="270">
        <v>1</v>
      </c>
      <c r="I186" s="271">
        <v>3539</v>
      </c>
      <c r="J186" s="268">
        <v>35</v>
      </c>
      <c r="K186" s="269">
        <f>J186*100000/221884</f>
        <v>15.774008040237241</v>
      </c>
      <c r="L186" s="270">
        <v>2</v>
      </c>
      <c r="M186" s="271">
        <v>3580</v>
      </c>
    </row>
    <row r="187" spans="1:13" s="255" customFormat="1" ht="12.75">
      <c r="A187" s="21" t="s">
        <v>84</v>
      </c>
      <c r="B187" s="268">
        <v>7</v>
      </c>
      <c r="C187" s="269">
        <f>B187*100000/453898</f>
        <v>1.5421967049865828</v>
      </c>
      <c r="D187" s="270">
        <v>5</v>
      </c>
      <c r="E187" s="271">
        <v>8019</v>
      </c>
      <c r="F187" s="268" t="s">
        <v>10</v>
      </c>
      <c r="G187" s="269" t="s">
        <v>10</v>
      </c>
      <c r="H187" s="270">
        <v>1.5</v>
      </c>
      <c r="I187" s="271">
        <v>1867</v>
      </c>
      <c r="J187" s="268" t="s">
        <v>10</v>
      </c>
      <c r="K187" s="269" t="s">
        <v>10</v>
      </c>
      <c r="L187" s="270">
        <v>5</v>
      </c>
      <c r="M187" s="271">
        <v>8092</v>
      </c>
    </row>
    <row r="188" spans="1:13" s="255" customFormat="1" ht="12.75">
      <c r="A188" s="21"/>
      <c r="B188" s="268"/>
      <c r="C188" s="269"/>
      <c r="D188" s="270"/>
      <c r="E188" s="271"/>
      <c r="F188" s="268"/>
      <c r="G188" s="269"/>
      <c r="H188" s="270"/>
      <c r="I188" s="271"/>
      <c r="J188" s="268"/>
      <c r="K188" s="269"/>
      <c r="L188" s="270"/>
      <c r="M188" s="271"/>
    </row>
    <row r="189" spans="1:13" ht="12.75">
      <c r="A189" s="15" t="s">
        <v>95</v>
      </c>
      <c r="B189" s="275">
        <v>84</v>
      </c>
      <c r="C189" s="276">
        <f>B189*100000/453898</f>
        <v>18.506360459838994</v>
      </c>
      <c r="D189" s="277">
        <v>2</v>
      </c>
      <c r="E189" s="278">
        <v>4155</v>
      </c>
      <c r="F189" s="275" t="s">
        <v>9</v>
      </c>
      <c r="G189" s="275" t="s">
        <v>9</v>
      </c>
      <c r="H189" s="277"/>
      <c r="I189" s="278"/>
      <c r="J189" s="275">
        <v>84</v>
      </c>
      <c r="K189" s="276">
        <f>J189*100000/221884</f>
        <v>37.85761929656938</v>
      </c>
      <c r="L189" s="277">
        <v>2</v>
      </c>
      <c r="M189" s="278">
        <v>4155</v>
      </c>
    </row>
    <row r="190" s="243" customFormat="1" ht="11.25"/>
    <row r="191" spans="1:13" s="209" customFormat="1" ht="12.75">
      <c r="A191" s="176" t="s">
        <v>38</v>
      </c>
      <c r="B191" s="63" t="s">
        <v>0</v>
      </c>
      <c r="C191" s="64"/>
      <c r="D191" s="64"/>
      <c r="E191" s="65"/>
      <c r="F191" s="63" t="s">
        <v>1</v>
      </c>
      <c r="G191" s="64"/>
      <c r="H191" s="64"/>
      <c r="I191" s="65"/>
      <c r="J191" s="63" t="s">
        <v>2</v>
      </c>
      <c r="K191" s="64"/>
      <c r="L191" s="64"/>
      <c r="M191" s="65"/>
    </row>
    <row r="192" spans="1:13" s="209" customFormat="1" ht="12.75">
      <c r="A192" s="295"/>
      <c r="B192" s="296"/>
      <c r="C192" s="297"/>
      <c r="D192" s="298" t="s">
        <v>3</v>
      </c>
      <c r="E192" s="299" t="s">
        <v>3</v>
      </c>
      <c r="F192" s="296"/>
      <c r="G192" s="297"/>
      <c r="H192" s="298" t="s">
        <v>3</v>
      </c>
      <c r="I192" s="299" t="s">
        <v>3</v>
      </c>
      <c r="J192" s="296"/>
      <c r="K192" s="297"/>
      <c r="L192" s="298" t="s">
        <v>3</v>
      </c>
      <c r="M192" s="299" t="s">
        <v>3</v>
      </c>
    </row>
    <row r="193" spans="1:13" s="209" customFormat="1" ht="12.75">
      <c r="A193" s="300"/>
      <c r="B193" s="301" t="s">
        <v>464</v>
      </c>
      <c r="C193" s="302"/>
      <c r="D193" s="298" t="s">
        <v>5</v>
      </c>
      <c r="E193" s="299" t="s">
        <v>6</v>
      </c>
      <c r="F193" s="301" t="s">
        <v>464</v>
      </c>
      <c r="G193" s="302"/>
      <c r="H193" s="298" t="s">
        <v>5</v>
      </c>
      <c r="I193" s="299" t="s">
        <v>6</v>
      </c>
      <c r="J193" s="301" t="s">
        <v>464</v>
      </c>
      <c r="K193" s="302"/>
      <c r="L193" s="298" t="s">
        <v>5</v>
      </c>
      <c r="M193" s="299" t="s">
        <v>6</v>
      </c>
    </row>
    <row r="194" spans="1:13" s="209" customFormat="1" ht="12.75">
      <c r="A194" s="69" t="s">
        <v>477</v>
      </c>
      <c r="B194" s="303" t="s">
        <v>478</v>
      </c>
      <c r="C194" s="304" t="s">
        <v>479</v>
      </c>
      <c r="D194" s="305" t="s">
        <v>7</v>
      </c>
      <c r="E194" s="306" t="s">
        <v>8</v>
      </c>
      <c r="F194" s="303" t="s">
        <v>478</v>
      </c>
      <c r="G194" s="304" t="s">
        <v>479</v>
      </c>
      <c r="H194" s="305" t="s">
        <v>7</v>
      </c>
      <c r="I194" s="306" t="s">
        <v>8</v>
      </c>
      <c r="J194" s="303" t="s">
        <v>478</v>
      </c>
      <c r="K194" s="304" t="s">
        <v>479</v>
      </c>
      <c r="L194" s="305" t="s">
        <v>7</v>
      </c>
      <c r="M194" s="306" t="s">
        <v>8</v>
      </c>
    </row>
    <row r="195" spans="1:13" ht="12.75">
      <c r="A195" s="292" t="s">
        <v>111</v>
      </c>
      <c r="B195" s="268">
        <f>F195+J195</f>
        <v>9669</v>
      </c>
      <c r="C195" s="269">
        <f>B195*100000/383989</f>
        <v>2518.0408813794147</v>
      </c>
      <c r="D195" s="270">
        <v>3</v>
      </c>
      <c r="E195" s="271">
        <v>6082</v>
      </c>
      <c r="F195" s="268">
        <v>4751</v>
      </c>
      <c r="G195" s="269">
        <f>F195*100000/196568</f>
        <v>2416.9752960807455</v>
      </c>
      <c r="H195" s="270">
        <v>3</v>
      </c>
      <c r="I195" s="271">
        <v>6382</v>
      </c>
      <c r="J195" s="268">
        <v>4918</v>
      </c>
      <c r="K195" s="269">
        <f>J195*100000/187421</f>
        <v>2624.0389284018333</v>
      </c>
      <c r="L195" s="270">
        <v>3</v>
      </c>
      <c r="M195" s="271">
        <v>5771</v>
      </c>
    </row>
    <row r="196" spans="1:13" ht="12.75">
      <c r="A196" s="19"/>
      <c r="B196" s="268"/>
      <c r="C196" s="269"/>
      <c r="D196" s="270"/>
      <c r="E196" s="271"/>
      <c r="F196" s="268"/>
      <c r="G196" s="269"/>
      <c r="H196" s="270"/>
      <c r="I196" s="271"/>
      <c r="J196" s="268"/>
      <c r="K196" s="269"/>
      <c r="L196" s="270"/>
      <c r="M196" s="271"/>
    </row>
    <row r="197" spans="1:13" ht="12.75">
      <c r="A197" s="293" t="s">
        <v>43</v>
      </c>
      <c r="B197" s="268">
        <f>F197+J197</f>
        <v>270</v>
      </c>
      <c r="C197" s="269">
        <f aca="true" t="shared" si="11" ref="C197:C222">B197*100000/383989</f>
        <v>70.3145142178552</v>
      </c>
      <c r="D197" s="270">
        <v>3</v>
      </c>
      <c r="E197" s="271">
        <v>5252</v>
      </c>
      <c r="F197" s="268">
        <v>96</v>
      </c>
      <c r="G197" s="269">
        <f aca="true" t="shared" si="12" ref="G197:G222">F197*100000/196568</f>
        <v>48.83806112897318</v>
      </c>
      <c r="H197" s="270">
        <v>3</v>
      </c>
      <c r="I197" s="271">
        <v>5548</v>
      </c>
      <c r="J197" s="268">
        <v>174</v>
      </c>
      <c r="K197" s="269">
        <f aca="true" t="shared" si="13" ref="K197:K222">J197*100000/187421</f>
        <v>92.83911621429829</v>
      </c>
      <c r="L197" s="270">
        <v>3</v>
      </c>
      <c r="M197" s="271">
        <v>5018</v>
      </c>
    </row>
    <row r="198" spans="1:13" ht="12.75">
      <c r="A198" s="19" t="s">
        <v>55</v>
      </c>
      <c r="B198" s="268">
        <v>15</v>
      </c>
      <c r="C198" s="269">
        <f t="shared" si="11"/>
        <v>3.9063619009919557</v>
      </c>
      <c r="D198" s="272">
        <v>4</v>
      </c>
      <c r="E198" s="271">
        <v>7387</v>
      </c>
      <c r="F198" s="268" t="s">
        <v>10</v>
      </c>
      <c r="G198" s="269" t="s">
        <v>10</v>
      </c>
      <c r="H198" s="270">
        <v>7</v>
      </c>
      <c r="I198" s="271">
        <v>12685</v>
      </c>
      <c r="J198" s="268" t="s">
        <v>10</v>
      </c>
      <c r="K198" s="269" t="s">
        <v>10</v>
      </c>
      <c r="L198" s="270">
        <v>3.5</v>
      </c>
      <c r="M198" s="271">
        <v>7103</v>
      </c>
    </row>
    <row r="199" spans="1:13" ht="12.75">
      <c r="A199" s="19" t="s">
        <v>56</v>
      </c>
      <c r="B199" s="268">
        <f>F199+J199</f>
        <v>21</v>
      </c>
      <c r="C199" s="269">
        <f t="shared" si="11"/>
        <v>5.468906661388738</v>
      </c>
      <c r="D199" s="270">
        <v>6</v>
      </c>
      <c r="E199" s="271">
        <v>12946</v>
      </c>
      <c r="F199" s="268">
        <v>7</v>
      </c>
      <c r="G199" s="269">
        <f t="shared" si="12"/>
        <v>3.5611086239876277</v>
      </c>
      <c r="H199" s="270">
        <v>6</v>
      </c>
      <c r="I199" s="271">
        <v>12946</v>
      </c>
      <c r="J199" s="268">
        <v>14</v>
      </c>
      <c r="K199" s="269">
        <f t="shared" si="13"/>
        <v>7.469813948276874</v>
      </c>
      <c r="L199" s="270">
        <v>4.5</v>
      </c>
      <c r="M199" s="271">
        <v>12019</v>
      </c>
    </row>
    <row r="200" spans="1:13" ht="12.75">
      <c r="A200" s="293" t="s">
        <v>11</v>
      </c>
      <c r="B200" s="268">
        <f>F200+J200</f>
        <v>228</v>
      </c>
      <c r="C200" s="269">
        <f t="shared" si="11"/>
        <v>59.376700895077725</v>
      </c>
      <c r="D200" s="270">
        <v>3</v>
      </c>
      <c r="E200" s="271">
        <v>9375</v>
      </c>
      <c r="F200" s="268">
        <v>68</v>
      </c>
      <c r="G200" s="269">
        <f t="shared" si="12"/>
        <v>34.593626633022666</v>
      </c>
      <c r="H200" s="270">
        <v>4.5</v>
      </c>
      <c r="I200" s="271">
        <v>15569</v>
      </c>
      <c r="J200" s="268">
        <v>160</v>
      </c>
      <c r="K200" s="269">
        <f t="shared" si="13"/>
        <v>85.36930226602142</v>
      </c>
      <c r="L200" s="270">
        <v>3</v>
      </c>
      <c r="M200" s="271">
        <v>8478</v>
      </c>
    </row>
    <row r="201" spans="1:13" ht="12.75">
      <c r="A201" s="19" t="s">
        <v>54</v>
      </c>
      <c r="B201" s="268">
        <f>F201+J201</f>
        <v>107</v>
      </c>
      <c r="C201" s="269">
        <f t="shared" si="11"/>
        <v>27.865381560409283</v>
      </c>
      <c r="D201" s="272">
        <v>5</v>
      </c>
      <c r="E201" s="271">
        <v>16313</v>
      </c>
      <c r="F201" s="273">
        <v>46</v>
      </c>
      <c r="G201" s="269">
        <f t="shared" si="12"/>
        <v>23.40157095763298</v>
      </c>
      <c r="H201" s="272">
        <v>6</v>
      </c>
      <c r="I201" s="271">
        <v>18596</v>
      </c>
      <c r="J201" s="273">
        <v>61</v>
      </c>
      <c r="K201" s="269">
        <f t="shared" si="13"/>
        <v>32.547046488920664</v>
      </c>
      <c r="L201" s="270">
        <v>5</v>
      </c>
      <c r="M201" s="271">
        <v>14258</v>
      </c>
    </row>
    <row r="202" spans="1:13" ht="12.75">
      <c r="A202" s="20" t="s">
        <v>57</v>
      </c>
      <c r="B202" s="268" t="s">
        <v>10</v>
      </c>
      <c r="C202" s="269" t="s">
        <v>10</v>
      </c>
      <c r="D202" s="270">
        <v>7.5</v>
      </c>
      <c r="E202" s="271">
        <v>23256</v>
      </c>
      <c r="F202" s="268" t="s">
        <v>10</v>
      </c>
      <c r="G202" s="269" t="s">
        <v>10</v>
      </c>
      <c r="H202" s="270">
        <v>9</v>
      </c>
      <c r="I202" s="271">
        <v>32254</v>
      </c>
      <c r="J202" s="268" t="s">
        <v>10</v>
      </c>
      <c r="K202" s="269" t="s">
        <v>10</v>
      </c>
      <c r="L202" s="270">
        <v>6</v>
      </c>
      <c r="M202" s="271">
        <v>14258</v>
      </c>
    </row>
    <row r="203" spans="1:13" ht="12.75">
      <c r="A203" s="20" t="s">
        <v>12</v>
      </c>
      <c r="B203" s="268" t="s">
        <v>9</v>
      </c>
      <c r="C203" s="269" t="s">
        <v>9</v>
      </c>
      <c r="D203" s="270"/>
      <c r="E203" s="271"/>
      <c r="F203" s="268" t="s">
        <v>9</v>
      </c>
      <c r="G203" s="269" t="s">
        <v>9</v>
      </c>
      <c r="H203" s="270"/>
      <c r="I203" s="271"/>
      <c r="J203" s="268" t="s">
        <v>9</v>
      </c>
      <c r="K203" s="269" t="s">
        <v>9</v>
      </c>
      <c r="L203" s="270"/>
      <c r="M203" s="271"/>
    </row>
    <row r="204" spans="1:13" ht="12.75">
      <c r="A204" s="20" t="s">
        <v>13</v>
      </c>
      <c r="B204" s="268" t="s">
        <v>10</v>
      </c>
      <c r="C204" s="269" t="s">
        <v>10</v>
      </c>
      <c r="D204" s="270">
        <v>4</v>
      </c>
      <c r="E204" s="271">
        <v>11891</v>
      </c>
      <c r="F204" s="268" t="s">
        <v>10</v>
      </c>
      <c r="G204" s="269" t="s">
        <v>10</v>
      </c>
      <c r="H204" s="270">
        <v>4</v>
      </c>
      <c r="I204" s="271">
        <v>11891</v>
      </c>
      <c r="J204" s="268" t="s">
        <v>10</v>
      </c>
      <c r="K204" s="269" t="s">
        <v>10</v>
      </c>
      <c r="L204" s="270">
        <v>9</v>
      </c>
      <c r="M204" s="271">
        <v>27070</v>
      </c>
    </row>
    <row r="205" spans="1:13" ht="12.75">
      <c r="A205" s="20" t="s">
        <v>14</v>
      </c>
      <c r="B205" s="268" t="s">
        <v>9</v>
      </c>
      <c r="C205" s="269" t="s">
        <v>9</v>
      </c>
      <c r="D205" s="270"/>
      <c r="E205" s="271"/>
      <c r="F205" s="268" t="s">
        <v>9</v>
      </c>
      <c r="G205" s="269" t="s">
        <v>9</v>
      </c>
      <c r="H205" s="270"/>
      <c r="I205" s="271"/>
      <c r="J205" s="268" t="s">
        <v>9</v>
      </c>
      <c r="K205" s="269" t="s">
        <v>9</v>
      </c>
      <c r="L205" s="270"/>
      <c r="M205" s="271"/>
    </row>
    <row r="206" spans="1:13" ht="12.75">
      <c r="A206" s="20" t="s">
        <v>15</v>
      </c>
      <c r="B206" s="268" t="s">
        <v>9</v>
      </c>
      <c r="C206" s="269" t="s">
        <v>9</v>
      </c>
      <c r="D206" s="270"/>
      <c r="E206" s="271"/>
      <c r="F206" s="268" t="s">
        <v>9</v>
      </c>
      <c r="G206" s="269" t="s">
        <v>9</v>
      </c>
      <c r="H206" s="270"/>
      <c r="I206" s="271"/>
      <c r="J206" s="268" t="s">
        <v>9</v>
      </c>
      <c r="K206" s="269" t="s">
        <v>9</v>
      </c>
      <c r="L206" s="270"/>
      <c r="M206" s="271"/>
    </row>
    <row r="207" spans="1:13" ht="12.75">
      <c r="A207" s="20" t="s">
        <v>16</v>
      </c>
      <c r="B207" s="268" t="s">
        <v>9</v>
      </c>
      <c r="C207" s="269" t="s">
        <v>9</v>
      </c>
      <c r="D207" s="270"/>
      <c r="E207" s="271"/>
      <c r="F207" s="268" t="s">
        <v>9</v>
      </c>
      <c r="G207" s="269" t="s">
        <v>9</v>
      </c>
      <c r="H207" s="270"/>
      <c r="I207" s="271"/>
      <c r="J207" s="268" t="s">
        <v>9</v>
      </c>
      <c r="K207" s="269" t="s">
        <v>9</v>
      </c>
      <c r="L207" s="270"/>
      <c r="M207" s="271"/>
    </row>
    <row r="208" spans="1:13" ht="12.75">
      <c r="A208" s="20" t="s">
        <v>58</v>
      </c>
      <c r="B208" s="268" t="s">
        <v>10</v>
      </c>
      <c r="C208" s="269" t="s">
        <v>10</v>
      </c>
      <c r="D208" s="270">
        <v>7</v>
      </c>
      <c r="E208" s="271">
        <v>28623</v>
      </c>
      <c r="F208" s="268" t="s">
        <v>9</v>
      </c>
      <c r="G208" s="269" t="s">
        <v>9</v>
      </c>
      <c r="H208" s="270"/>
      <c r="I208" s="271"/>
      <c r="J208" s="268" t="s">
        <v>10</v>
      </c>
      <c r="K208" s="269" t="s">
        <v>10</v>
      </c>
      <c r="L208" s="270">
        <v>7</v>
      </c>
      <c r="M208" s="271">
        <v>28623</v>
      </c>
    </row>
    <row r="209" spans="1:13" ht="12.75">
      <c r="A209" s="21" t="s">
        <v>59</v>
      </c>
      <c r="B209" s="268" t="s">
        <v>10</v>
      </c>
      <c r="C209" s="269" t="s">
        <v>10</v>
      </c>
      <c r="D209" s="270">
        <v>7</v>
      </c>
      <c r="E209" s="271">
        <v>28623</v>
      </c>
      <c r="F209" s="268" t="s">
        <v>9</v>
      </c>
      <c r="G209" s="269" t="s">
        <v>9</v>
      </c>
      <c r="H209" s="270"/>
      <c r="I209" s="271"/>
      <c r="J209" s="268" t="s">
        <v>10</v>
      </c>
      <c r="K209" s="269" t="s">
        <v>10</v>
      </c>
      <c r="L209" s="270">
        <v>7</v>
      </c>
      <c r="M209" s="271">
        <v>28623</v>
      </c>
    </row>
    <row r="210" spans="1:13" ht="12.75">
      <c r="A210" s="20" t="s">
        <v>17</v>
      </c>
      <c r="B210" s="268">
        <f>F210+J210</f>
        <v>29</v>
      </c>
      <c r="C210" s="269">
        <f t="shared" si="11"/>
        <v>7.552299675251114</v>
      </c>
      <c r="D210" s="270">
        <v>17</v>
      </c>
      <c r="E210" s="271">
        <v>36751</v>
      </c>
      <c r="F210" s="268">
        <v>15</v>
      </c>
      <c r="G210" s="269">
        <f t="shared" si="12"/>
        <v>7.630947051402059</v>
      </c>
      <c r="H210" s="270">
        <v>19</v>
      </c>
      <c r="I210" s="271">
        <v>64833</v>
      </c>
      <c r="J210" s="268">
        <v>14</v>
      </c>
      <c r="K210" s="269">
        <f t="shared" si="13"/>
        <v>7.469813948276874</v>
      </c>
      <c r="L210" s="270">
        <v>8.5</v>
      </c>
      <c r="M210" s="271">
        <v>20902</v>
      </c>
    </row>
    <row r="211" spans="1:13" ht="12.75">
      <c r="A211" s="19" t="s">
        <v>53</v>
      </c>
      <c r="B211" s="268">
        <f>F211+J211</f>
        <v>106</v>
      </c>
      <c r="C211" s="269">
        <f t="shared" si="11"/>
        <v>27.604957433676486</v>
      </c>
      <c r="D211" s="270">
        <v>2</v>
      </c>
      <c r="E211" s="271">
        <v>7277</v>
      </c>
      <c r="F211" s="268">
        <v>15</v>
      </c>
      <c r="G211" s="269">
        <f t="shared" si="12"/>
        <v>7.630947051402059</v>
      </c>
      <c r="H211" s="270">
        <v>2</v>
      </c>
      <c r="I211" s="271">
        <v>11040</v>
      </c>
      <c r="J211" s="268">
        <v>91</v>
      </c>
      <c r="K211" s="269">
        <f t="shared" si="13"/>
        <v>48.55379066379968</v>
      </c>
      <c r="L211" s="270">
        <v>2</v>
      </c>
      <c r="M211" s="271">
        <v>7262</v>
      </c>
    </row>
    <row r="212" spans="1:13" ht="12.75">
      <c r="A212" s="19" t="s">
        <v>52</v>
      </c>
      <c r="B212" s="268" t="s">
        <v>10</v>
      </c>
      <c r="C212" s="269" t="s">
        <v>10</v>
      </c>
      <c r="D212" s="270">
        <v>3</v>
      </c>
      <c r="E212" s="271">
        <v>6473</v>
      </c>
      <c r="F212" s="268" t="s">
        <v>9</v>
      </c>
      <c r="G212" s="269" t="s">
        <v>9</v>
      </c>
      <c r="H212" s="270"/>
      <c r="I212" s="271"/>
      <c r="J212" s="268" t="s">
        <v>10</v>
      </c>
      <c r="K212" s="269" t="s">
        <v>10</v>
      </c>
      <c r="L212" s="270">
        <v>3</v>
      </c>
      <c r="M212" s="271">
        <v>6473</v>
      </c>
    </row>
    <row r="213" spans="1:13" ht="12.75">
      <c r="A213" s="293" t="s">
        <v>69</v>
      </c>
      <c r="B213" s="268">
        <f>F213+J213</f>
        <v>333</v>
      </c>
      <c r="C213" s="269">
        <f t="shared" si="11"/>
        <v>86.7212342020214</v>
      </c>
      <c r="D213" s="270">
        <v>2</v>
      </c>
      <c r="E213" s="271">
        <v>5108</v>
      </c>
      <c r="F213" s="268">
        <v>163</v>
      </c>
      <c r="G213" s="269">
        <f t="shared" si="12"/>
        <v>82.92295795856904</v>
      </c>
      <c r="H213" s="270">
        <v>2</v>
      </c>
      <c r="I213" s="271">
        <v>5217</v>
      </c>
      <c r="J213" s="268">
        <v>170</v>
      </c>
      <c r="K213" s="269">
        <f t="shared" si="13"/>
        <v>90.70488365764776</v>
      </c>
      <c r="L213" s="270">
        <v>2</v>
      </c>
      <c r="M213" s="271">
        <v>5058</v>
      </c>
    </row>
    <row r="214" spans="1:13" ht="12.75">
      <c r="A214" s="20" t="s">
        <v>51</v>
      </c>
      <c r="B214" s="268">
        <f>F214+J214</f>
        <v>194</v>
      </c>
      <c r="C214" s="269">
        <f t="shared" si="11"/>
        <v>50.52228058616262</v>
      </c>
      <c r="D214" s="270">
        <v>2</v>
      </c>
      <c r="E214" s="271">
        <v>4837</v>
      </c>
      <c r="F214" s="268">
        <v>106</v>
      </c>
      <c r="G214" s="269">
        <f t="shared" si="12"/>
        <v>53.92535916324122</v>
      </c>
      <c r="H214" s="270">
        <v>2</v>
      </c>
      <c r="I214" s="271">
        <v>4751</v>
      </c>
      <c r="J214" s="268">
        <v>88</v>
      </c>
      <c r="K214" s="269">
        <f t="shared" si="13"/>
        <v>46.95311624631178</v>
      </c>
      <c r="L214" s="270">
        <v>2</v>
      </c>
      <c r="M214" s="271">
        <v>4943</v>
      </c>
    </row>
    <row r="215" spans="1:13" ht="12.75">
      <c r="A215" s="21" t="s">
        <v>98</v>
      </c>
      <c r="B215" s="268" t="s">
        <v>9</v>
      </c>
      <c r="C215" s="269" t="s">
        <v>9</v>
      </c>
      <c r="D215" s="270"/>
      <c r="E215" s="271"/>
      <c r="F215" s="268" t="s">
        <v>9</v>
      </c>
      <c r="G215" s="269" t="s">
        <v>9</v>
      </c>
      <c r="H215" s="270"/>
      <c r="I215" s="271"/>
      <c r="J215" s="268" t="s">
        <v>9</v>
      </c>
      <c r="K215" s="269" t="s">
        <v>9</v>
      </c>
      <c r="L215" s="270"/>
      <c r="M215" s="271"/>
    </row>
    <row r="216" spans="1:13" ht="12.75">
      <c r="A216" s="20" t="s">
        <v>50</v>
      </c>
      <c r="B216" s="268">
        <f>F216+J216</f>
        <v>60</v>
      </c>
      <c r="C216" s="269">
        <f t="shared" si="11"/>
        <v>15.625447603967823</v>
      </c>
      <c r="D216" s="270">
        <v>2</v>
      </c>
      <c r="E216" s="271">
        <v>3273</v>
      </c>
      <c r="F216" s="268">
        <v>25</v>
      </c>
      <c r="G216" s="269">
        <f t="shared" si="12"/>
        <v>12.718245085670098</v>
      </c>
      <c r="H216" s="270">
        <v>2</v>
      </c>
      <c r="I216" s="271">
        <v>4039</v>
      </c>
      <c r="J216" s="268">
        <v>35</v>
      </c>
      <c r="K216" s="269">
        <f t="shared" si="13"/>
        <v>18.674534870692185</v>
      </c>
      <c r="L216" s="270">
        <v>2</v>
      </c>
      <c r="M216" s="271">
        <v>2978</v>
      </c>
    </row>
    <row r="217" spans="1:13" ht="12.75">
      <c r="A217" s="293" t="s">
        <v>99</v>
      </c>
      <c r="B217" s="268">
        <f aca="true" t="shared" si="14" ref="B217:B222">F217+J217</f>
        <v>241</v>
      </c>
      <c r="C217" s="269">
        <f t="shared" si="11"/>
        <v>62.762214542604084</v>
      </c>
      <c r="D217" s="270">
        <v>4</v>
      </c>
      <c r="E217" s="271">
        <v>5829</v>
      </c>
      <c r="F217" s="268">
        <v>90</v>
      </c>
      <c r="G217" s="269">
        <f t="shared" si="12"/>
        <v>45.785682308412355</v>
      </c>
      <c r="H217" s="270">
        <v>4</v>
      </c>
      <c r="I217" s="271">
        <v>6406</v>
      </c>
      <c r="J217" s="268">
        <v>151</v>
      </c>
      <c r="K217" s="269">
        <f t="shared" si="13"/>
        <v>80.56727901355771</v>
      </c>
      <c r="L217" s="270">
        <v>4</v>
      </c>
      <c r="M217" s="271">
        <v>5767</v>
      </c>
    </row>
    <row r="218" spans="1:13" ht="12.75">
      <c r="A218" s="293" t="s">
        <v>70</v>
      </c>
      <c r="B218" s="268">
        <f t="shared" si="14"/>
        <v>2260</v>
      </c>
      <c r="C218" s="269">
        <f t="shared" si="11"/>
        <v>588.5585264161213</v>
      </c>
      <c r="D218" s="270">
        <v>4</v>
      </c>
      <c r="E218" s="271">
        <v>5130</v>
      </c>
      <c r="F218" s="268">
        <v>1044</v>
      </c>
      <c r="G218" s="269">
        <f t="shared" si="12"/>
        <v>531.1139147775833</v>
      </c>
      <c r="H218" s="270">
        <v>5</v>
      </c>
      <c r="I218" s="271">
        <v>5418</v>
      </c>
      <c r="J218" s="268">
        <v>1216</v>
      </c>
      <c r="K218" s="269">
        <f t="shared" si="13"/>
        <v>648.8066972217628</v>
      </c>
      <c r="L218" s="270">
        <v>4</v>
      </c>
      <c r="M218" s="271">
        <v>4947</v>
      </c>
    </row>
    <row r="219" spans="1:13" ht="12.75">
      <c r="A219" s="20" t="s">
        <v>72</v>
      </c>
      <c r="B219" s="268">
        <f t="shared" si="14"/>
        <v>1470</v>
      </c>
      <c r="C219" s="269">
        <f t="shared" si="11"/>
        <v>382.82346629721167</v>
      </c>
      <c r="D219" s="270">
        <v>5</v>
      </c>
      <c r="E219" s="271">
        <v>5777</v>
      </c>
      <c r="F219" s="268">
        <v>664</v>
      </c>
      <c r="G219" s="269">
        <f t="shared" si="12"/>
        <v>337.7965894753978</v>
      </c>
      <c r="H219" s="270">
        <v>6</v>
      </c>
      <c r="I219" s="271">
        <v>6372</v>
      </c>
      <c r="J219" s="268">
        <v>806</v>
      </c>
      <c r="K219" s="269">
        <f t="shared" si="13"/>
        <v>430.0478601650829</v>
      </c>
      <c r="L219" s="270">
        <v>5</v>
      </c>
      <c r="M219" s="271">
        <v>5446</v>
      </c>
    </row>
    <row r="220" spans="1:13" ht="12.75">
      <c r="A220" s="20" t="s">
        <v>94</v>
      </c>
      <c r="B220" s="281">
        <v>247</v>
      </c>
      <c r="C220" s="133">
        <f t="shared" si="11"/>
        <v>64.32475930300086</v>
      </c>
      <c r="D220" s="282">
        <v>3</v>
      </c>
      <c r="E220" s="283">
        <v>3728</v>
      </c>
      <c r="F220" s="281">
        <v>148</v>
      </c>
      <c r="G220" s="133">
        <f t="shared" si="12"/>
        <v>75.29201090716698</v>
      </c>
      <c r="H220" s="282">
        <v>3</v>
      </c>
      <c r="I220" s="283">
        <v>3760</v>
      </c>
      <c r="J220" s="281">
        <v>99</v>
      </c>
      <c r="K220" s="133">
        <f t="shared" si="13"/>
        <v>52.82225577710075</v>
      </c>
      <c r="L220" s="282">
        <v>3</v>
      </c>
      <c r="M220" s="283">
        <v>3616</v>
      </c>
    </row>
    <row r="221" spans="1:13" ht="12.75">
      <c r="A221" s="21" t="s">
        <v>71</v>
      </c>
      <c r="B221" s="268">
        <f t="shared" si="14"/>
        <v>59</v>
      </c>
      <c r="C221" s="269">
        <f>B221*100000/383989</f>
        <v>15.365023477235026</v>
      </c>
      <c r="D221" s="270">
        <v>3</v>
      </c>
      <c r="E221" s="271">
        <v>3800</v>
      </c>
      <c r="F221" s="279">
        <v>38</v>
      </c>
      <c r="G221" s="269">
        <f>F221*100000/196568</f>
        <v>19.33173253021855</v>
      </c>
      <c r="H221" s="270">
        <v>3</v>
      </c>
      <c r="I221" s="271">
        <v>3787</v>
      </c>
      <c r="J221" s="279">
        <v>21</v>
      </c>
      <c r="K221" s="269">
        <f>J221*100000/187421</f>
        <v>11.20472092241531</v>
      </c>
      <c r="L221" s="270">
        <v>3</v>
      </c>
      <c r="M221" s="271">
        <v>3815</v>
      </c>
    </row>
    <row r="222" spans="1:13" ht="12.75">
      <c r="A222" s="274" t="s">
        <v>49</v>
      </c>
      <c r="B222" s="275">
        <f t="shared" si="14"/>
        <v>30</v>
      </c>
      <c r="C222" s="276">
        <f t="shared" si="11"/>
        <v>7.812723801983911</v>
      </c>
      <c r="D222" s="277">
        <v>3</v>
      </c>
      <c r="E222" s="278">
        <v>4506</v>
      </c>
      <c r="F222" s="275">
        <v>14</v>
      </c>
      <c r="G222" s="276">
        <f t="shared" si="12"/>
        <v>7.1222172479752555</v>
      </c>
      <c r="H222" s="277">
        <v>3</v>
      </c>
      <c r="I222" s="278">
        <v>4506</v>
      </c>
      <c r="J222" s="275">
        <v>16</v>
      </c>
      <c r="K222" s="276">
        <f t="shared" si="13"/>
        <v>8.536930226602141</v>
      </c>
      <c r="L222" s="277">
        <v>3</v>
      </c>
      <c r="M222" s="278">
        <v>4488</v>
      </c>
    </row>
    <row r="223" s="243" customFormat="1" ht="11.25"/>
    <row r="224" spans="1:13" s="209" customFormat="1" ht="12.75">
      <c r="A224" s="176" t="s">
        <v>88</v>
      </c>
      <c r="B224" s="63" t="s">
        <v>0</v>
      </c>
      <c r="C224" s="64"/>
      <c r="D224" s="64"/>
      <c r="E224" s="65"/>
      <c r="F224" s="63" t="s">
        <v>1</v>
      </c>
      <c r="G224" s="64"/>
      <c r="H224" s="64"/>
      <c r="I224" s="65"/>
      <c r="J224" s="63" t="s">
        <v>2</v>
      </c>
      <c r="K224" s="64"/>
      <c r="L224" s="64"/>
      <c r="M224" s="65"/>
    </row>
    <row r="225" spans="1:13" s="209" customFormat="1" ht="12.75">
      <c r="A225" s="295"/>
      <c r="B225" s="296"/>
      <c r="C225" s="297"/>
      <c r="D225" s="298" t="s">
        <v>3</v>
      </c>
      <c r="E225" s="299" t="s">
        <v>3</v>
      </c>
      <c r="F225" s="296"/>
      <c r="G225" s="297"/>
      <c r="H225" s="298" t="s">
        <v>3</v>
      </c>
      <c r="I225" s="299" t="s">
        <v>3</v>
      </c>
      <c r="J225" s="296"/>
      <c r="K225" s="297"/>
      <c r="L225" s="298" t="s">
        <v>3</v>
      </c>
      <c r="M225" s="299" t="s">
        <v>3</v>
      </c>
    </row>
    <row r="226" spans="1:13" s="209" customFormat="1" ht="12.75">
      <c r="A226" s="300"/>
      <c r="B226" s="301" t="s">
        <v>464</v>
      </c>
      <c r="C226" s="302"/>
      <c r="D226" s="298" t="s">
        <v>5</v>
      </c>
      <c r="E226" s="299" t="s">
        <v>6</v>
      </c>
      <c r="F226" s="301" t="s">
        <v>464</v>
      </c>
      <c r="G226" s="302"/>
      <c r="H226" s="298" t="s">
        <v>5</v>
      </c>
      <c r="I226" s="299" t="s">
        <v>6</v>
      </c>
      <c r="J226" s="301" t="s">
        <v>464</v>
      </c>
      <c r="K226" s="302"/>
      <c r="L226" s="298" t="s">
        <v>5</v>
      </c>
      <c r="M226" s="299" t="s">
        <v>6</v>
      </c>
    </row>
    <row r="227" spans="1:13" s="209" customFormat="1" ht="12.75">
      <c r="A227" s="69" t="s">
        <v>477</v>
      </c>
      <c r="B227" s="303" t="s">
        <v>478</v>
      </c>
      <c r="C227" s="304" t="s">
        <v>479</v>
      </c>
      <c r="D227" s="305" t="s">
        <v>7</v>
      </c>
      <c r="E227" s="306" t="s">
        <v>8</v>
      </c>
      <c r="F227" s="303" t="s">
        <v>478</v>
      </c>
      <c r="G227" s="304" t="s">
        <v>479</v>
      </c>
      <c r="H227" s="305" t="s">
        <v>7</v>
      </c>
      <c r="I227" s="306" t="s">
        <v>8</v>
      </c>
      <c r="J227" s="303" t="s">
        <v>478</v>
      </c>
      <c r="K227" s="304" t="s">
        <v>479</v>
      </c>
      <c r="L227" s="305" t="s">
        <v>7</v>
      </c>
      <c r="M227" s="306" t="s">
        <v>8</v>
      </c>
    </row>
    <row r="228" spans="1:13" ht="12.75">
      <c r="A228" s="293" t="s">
        <v>73</v>
      </c>
      <c r="B228" s="221">
        <f>F228+J228</f>
        <v>189</v>
      </c>
      <c r="C228" s="222">
        <f>B228*100000/383989</f>
        <v>49.22015995249864</v>
      </c>
      <c r="D228" s="223">
        <v>3</v>
      </c>
      <c r="E228" s="284">
        <v>7011</v>
      </c>
      <c r="F228" s="221">
        <v>93</v>
      </c>
      <c r="G228" s="222">
        <f>F228*100000/196568</f>
        <v>47.31187171869277</v>
      </c>
      <c r="H228" s="223">
        <v>3</v>
      </c>
      <c r="I228" s="284">
        <v>7262</v>
      </c>
      <c r="J228" s="221">
        <v>96</v>
      </c>
      <c r="K228" s="222">
        <f>J228*100000/187421</f>
        <v>51.22158135961285</v>
      </c>
      <c r="L228" s="223">
        <v>3</v>
      </c>
      <c r="M228" s="284">
        <v>6794</v>
      </c>
    </row>
    <row r="229" spans="1:13" ht="12.75">
      <c r="A229" s="20" t="s">
        <v>74</v>
      </c>
      <c r="B229" s="221">
        <f>F229+J229</f>
        <v>131</v>
      </c>
      <c r="C229" s="222">
        <f>B229*100000/383989</f>
        <v>34.115560601996414</v>
      </c>
      <c r="D229" s="223">
        <v>3</v>
      </c>
      <c r="E229" s="284">
        <v>7608</v>
      </c>
      <c r="F229" s="221">
        <v>59</v>
      </c>
      <c r="G229" s="222">
        <f>F229*100000/196568</f>
        <v>30.015058402181435</v>
      </c>
      <c r="H229" s="223">
        <v>3</v>
      </c>
      <c r="I229" s="284">
        <v>8345</v>
      </c>
      <c r="J229" s="221">
        <v>72</v>
      </c>
      <c r="K229" s="222">
        <f>J229*100000/187421</f>
        <v>38.416186019709635</v>
      </c>
      <c r="L229" s="223">
        <v>3</v>
      </c>
      <c r="M229" s="284">
        <v>7240</v>
      </c>
    </row>
    <row r="230" spans="1:13" ht="12.75">
      <c r="A230" s="21" t="s">
        <v>18</v>
      </c>
      <c r="B230" s="221">
        <v>7</v>
      </c>
      <c r="C230" s="222">
        <f>B230*100000/383989</f>
        <v>1.8229688871295793</v>
      </c>
      <c r="D230" s="223">
        <v>5</v>
      </c>
      <c r="E230" s="284">
        <v>8762</v>
      </c>
      <c r="F230" s="268" t="s">
        <v>10</v>
      </c>
      <c r="G230" s="269" t="s">
        <v>10</v>
      </c>
      <c r="H230" s="223">
        <v>5.5</v>
      </c>
      <c r="I230" s="284">
        <v>10523</v>
      </c>
      <c r="J230" s="268" t="s">
        <v>10</v>
      </c>
      <c r="K230" s="269" t="s">
        <v>10</v>
      </c>
      <c r="L230" s="223">
        <v>5</v>
      </c>
      <c r="M230" s="284">
        <v>5398</v>
      </c>
    </row>
    <row r="231" spans="1:13" ht="12.75">
      <c r="A231" s="21" t="s">
        <v>19</v>
      </c>
      <c r="B231" s="268" t="s">
        <v>9</v>
      </c>
      <c r="C231" s="268" t="s">
        <v>9</v>
      </c>
      <c r="D231" s="270"/>
      <c r="E231" s="268"/>
      <c r="F231" s="279" t="s">
        <v>9</v>
      </c>
      <c r="G231" s="268" t="s">
        <v>9</v>
      </c>
      <c r="H231" s="270"/>
      <c r="I231" s="271"/>
      <c r="J231" s="268" t="s">
        <v>9</v>
      </c>
      <c r="K231" s="268" t="s">
        <v>9</v>
      </c>
      <c r="L231" s="270"/>
      <c r="M231" s="271"/>
    </row>
    <row r="232" spans="1:13" ht="12.75">
      <c r="A232" s="19" t="s">
        <v>105</v>
      </c>
      <c r="B232" s="221">
        <f aca="true" t="shared" si="15" ref="B232:B244">F232+J232</f>
        <v>202</v>
      </c>
      <c r="C232" s="222">
        <f aca="true" t="shared" si="16" ref="C232:C278">B232*100000/383989</f>
        <v>52.605673600025</v>
      </c>
      <c r="D232" s="223">
        <v>3</v>
      </c>
      <c r="E232" s="284">
        <v>9398</v>
      </c>
      <c r="F232" s="221">
        <v>116</v>
      </c>
      <c r="G232" s="222">
        <f>F232*100000/196568</f>
        <v>59.012657197509256</v>
      </c>
      <c r="H232" s="223">
        <v>3</v>
      </c>
      <c r="I232" s="284">
        <v>9204</v>
      </c>
      <c r="J232" s="221">
        <v>86</v>
      </c>
      <c r="K232" s="222">
        <f>J232*100000/187421</f>
        <v>45.885999967986514</v>
      </c>
      <c r="L232" s="223">
        <v>3</v>
      </c>
      <c r="M232" s="284">
        <v>9433</v>
      </c>
    </row>
    <row r="233" spans="1:13" ht="12.75">
      <c r="A233" s="294" t="s">
        <v>61</v>
      </c>
      <c r="B233" s="221">
        <f t="shared" si="15"/>
        <v>121</v>
      </c>
      <c r="C233" s="222">
        <f t="shared" si="16"/>
        <v>31.511319334668443</v>
      </c>
      <c r="D233" s="223">
        <v>2</v>
      </c>
      <c r="E233" s="284">
        <v>9539</v>
      </c>
      <c r="F233" s="221">
        <v>71</v>
      </c>
      <c r="G233" s="222">
        <f>F233*100000/196568</f>
        <v>36.11981604330308</v>
      </c>
      <c r="H233" s="223">
        <v>2</v>
      </c>
      <c r="I233" s="284">
        <v>10304</v>
      </c>
      <c r="J233" s="221">
        <v>50</v>
      </c>
      <c r="K233" s="222">
        <f>J233*100000/187421</f>
        <v>26.677906958131693</v>
      </c>
      <c r="L233" s="223">
        <v>2</v>
      </c>
      <c r="M233" s="284">
        <v>9433</v>
      </c>
    </row>
    <row r="234" spans="1:13" ht="12.75">
      <c r="A234" s="294" t="s">
        <v>60</v>
      </c>
      <c r="B234" s="221"/>
      <c r="C234" s="222"/>
      <c r="D234" s="223"/>
      <c r="E234" s="284"/>
      <c r="F234" s="221"/>
      <c r="G234" s="222"/>
      <c r="H234" s="223"/>
      <c r="I234" s="284"/>
      <c r="J234" s="221"/>
      <c r="K234" s="222"/>
      <c r="L234" s="223"/>
      <c r="M234" s="284"/>
    </row>
    <row r="235" spans="1:13" ht="12.75">
      <c r="A235" s="21" t="s">
        <v>20</v>
      </c>
      <c r="B235" s="268" t="s">
        <v>10</v>
      </c>
      <c r="C235" s="269" t="s">
        <v>10</v>
      </c>
      <c r="D235" s="223">
        <v>1</v>
      </c>
      <c r="E235" s="284">
        <v>4376</v>
      </c>
      <c r="F235" s="268" t="s">
        <v>10</v>
      </c>
      <c r="G235" s="269" t="s">
        <v>10</v>
      </c>
      <c r="H235" s="223">
        <v>1</v>
      </c>
      <c r="I235" s="284">
        <v>4376</v>
      </c>
      <c r="J235" s="268" t="s">
        <v>9</v>
      </c>
      <c r="K235" s="269" t="s">
        <v>9</v>
      </c>
      <c r="L235" s="223"/>
      <c r="M235" s="284"/>
    </row>
    <row r="236" spans="1:13" ht="12.75">
      <c r="A236" s="22" t="s">
        <v>21</v>
      </c>
      <c r="B236" s="268" t="s">
        <v>10</v>
      </c>
      <c r="C236" s="269" t="s">
        <v>10</v>
      </c>
      <c r="D236" s="223">
        <v>2</v>
      </c>
      <c r="E236" s="284">
        <v>4813</v>
      </c>
      <c r="F236" s="268" t="s">
        <v>10</v>
      </c>
      <c r="G236" s="269" t="s">
        <v>10</v>
      </c>
      <c r="H236" s="223">
        <v>2</v>
      </c>
      <c r="I236" s="284">
        <v>4813</v>
      </c>
      <c r="J236" s="268" t="s">
        <v>9</v>
      </c>
      <c r="K236" s="269" t="s">
        <v>9</v>
      </c>
      <c r="L236" s="223"/>
      <c r="M236" s="284"/>
    </row>
    <row r="237" spans="1:13" ht="12.75">
      <c r="A237" s="22" t="s">
        <v>22</v>
      </c>
      <c r="B237" s="268" t="s">
        <v>9</v>
      </c>
      <c r="C237" s="269" t="s">
        <v>9</v>
      </c>
      <c r="D237" s="223"/>
      <c r="E237" s="284"/>
      <c r="F237" s="268" t="s">
        <v>9</v>
      </c>
      <c r="G237" s="269" t="s">
        <v>9</v>
      </c>
      <c r="H237" s="223"/>
      <c r="I237" s="284"/>
      <c r="J237" s="268" t="s">
        <v>9</v>
      </c>
      <c r="K237" s="269" t="s">
        <v>9</v>
      </c>
      <c r="L237" s="223"/>
      <c r="M237" s="284"/>
    </row>
    <row r="238" spans="1:13" ht="12.75">
      <c r="A238" s="21" t="s">
        <v>62</v>
      </c>
      <c r="B238" s="221">
        <v>12</v>
      </c>
      <c r="C238" s="222">
        <f t="shared" si="16"/>
        <v>3.1250895207935643</v>
      </c>
      <c r="D238" s="223">
        <v>5</v>
      </c>
      <c r="E238" s="284">
        <v>11773</v>
      </c>
      <c r="F238" s="268" t="s">
        <v>10</v>
      </c>
      <c r="G238" s="269" t="s">
        <v>10</v>
      </c>
      <c r="H238" s="223">
        <v>6</v>
      </c>
      <c r="I238" s="284">
        <v>14375</v>
      </c>
      <c r="J238" s="268" t="s">
        <v>10</v>
      </c>
      <c r="K238" s="269" t="s">
        <v>10</v>
      </c>
      <c r="L238" s="223">
        <v>3</v>
      </c>
      <c r="M238" s="284">
        <v>8462</v>
      </c>
    </row>
    <row r="239" spans="1:13" ht="12.75">
      <c r="A239" s="294" t="s">
        <v>75</v>
      </c>
      <c r="B239" s="221">
        <v>10</v>
      </c>
      <c r="C239" s="222">
        <f t="shared" si="16"/>
        <v>2.6042412673279705</v>
      </c>
      <c r="D239" s="223">
        <v>2.5</v>
      </c>
      <c r="E239" s="284">
        <v>9546</v>
      </c>
      <c r="F239" s="268" t="s">
        <v>10</v>
      </c>
      <c r="G239" s="269" t="s">
        <v>10</v>
      </c>
      <c r="H239" s="223">
        <v>3</v>
      </c>
      <c r="I239" s="284">
        <v>8778</v>
      </c>
      <c r="J239" s="268" t="s">
        <v>10</v>
      </c>
      <c r="K239" s="269" t="s">
        <v>10</v>
      </c>
      <c r="L239" s="223">
        <v>2</v>
      </c>
      <c r="M239" s="284">
        <v>10313</v>
      </c>
    </row>
    <row r="240" spans="1:13" ht="12.75">
      <c r="A240" s="20" t="s">
        <v>76</v>
      </c>
      <c r="B240" s="221">
        <v>8</v>
      </c>
      <c r="C240" s="222">
        <f>B240*100000/383989</f>
        <v>2.083393013862376</v>
      </c>
      <c r="D240" s="223">
        <v>5.5</v>
      </c>
      <c r="E240" s="284">
        <v>20658</v>
      </c>
      <c r="F240" s="268" t="s">
        <v>10</v>
      </c>
      <c r="G240" s="269" t="s">
        <v>10</v>
      </c>
      <c r="H240" s="223">
        <v>7.5</v>
      </c>
      <c r="I240" s="284">
        <v>16999</v>
      </c>
      <c r="J240" s="268" t="s">
        <v>10</v>
      </c>
      <c r="K240" s="269" t="s">
        <v>10</v>
      </c>
      <c r="L240" s="223">
        <v>5.5</v>
      </c>
      <c r="M240" s="284">
        <v>20658</v>
      </c>
    </row>
    <row r="241" spans="1:13" ht="12.75">
      <c r="A241" s="293" t="s">
        <v>77</v>
      </c>
      <c r="B241" s="221">
        <f t="shared" si="15"/>
        <v>687</v>
      </c>
      <c r="C241" s="222">
        <f t="shared" si="16"/>
        <v>178.91137506543157</v>
      </c>
      <c r="D241" s="223">
        <v>3</v>
      </c>
      <c r="E241" s="284">
        <v>5099</v>
      </c>
      <c r="F241" s="221">
        <v>315</v>
      </c>
      <c r="G241" s="222">
        <f>F241*100000/196568</f>
        <v>160.24988807944325</v>
      </c>
      <c r="H241" s="223">
        <v>3</v>
      </c>
      <c r="I241" s="284">
        <v>5127</v>
      </c>
      <c r="J241" s="221">
        <v>372</v>
      </c>
      <c r="K241" s="222">
        <f>J241*100000/187421</f>
        <v>198.4836277684998</v>
      </c>
      <c r="L241" s="223">
        <v>3</v>
      </c>
      <c r="M241" s="284">
        <v>5018</v>
      </c>
    </row>
    <row r="242" spans="1:13" ht="12.75">
      <c r="A242" s="20" t="s">
        <v>63</v>
      </c>
      <c r="B242" s="221">
        <f t="shared" si="15"/>
        <v>129</v>
      </c>
      <c r="C242" s="222">
        <f t="shared" si="16"/>
        <v>33.59471234853082</v>
      </c>
      <c r="D242" s="223">
        <v>3</v>
      </c>
      <c r="E242" s="284">
        <v>5532</v>
      </c>
      <c r="F242" s="221">
        <v>74</v>
      </c>
      <c r="G242" s="222">
        <f>F242*100000/196568</f>
        <v>37.64600545358349</v>
      </c>
      <c r="H242" s="223">
        <v>3</v>
      </c>
      <c r="I242" s="284">
        <v>5762</v>
      </c>
      <c r="J242" s="221">
        <v>55</v>
      </c>
      <c r="K242" s="222">
        <f>J242*100000/187421</f>
        <v>29.34569765394486</v>
      </c>
      <c r="L242" s="223">
        <v>4</v>
      </c>
      <c r="M242" s="284">
        <v>5352</v>
      </c>
    </row>
    <row r="243" spans="1:13" ht="12.75">
      <c r="A243" s="21" t="s">
        <v>23</v>
      </c>
      <c r="B243" s="221">
        <f t="shared" si="15"/>
        <v>122</v>
      </c>
      <c r="C243" s="222">
        <f t="shared" si="16"/>
        <v>31.77174346140124</v>
      </c>
      <c r="D243" s="223">
        <v>3</v>
      </c>
      <c r="E243" s="284">
        <v>5513</v>
      </c>
      <c r="F243" s="221">
        <v>70</v>
      </c>
      <c r="G243" s="222">
        <f>F243*100000/196568</f>
        <v>35.61108623987628</v>
      </c>
      <c r="H243" s="223">
        <v>3</v>
      </c>
      <c r="I243" s="284">
        <v>5582</v>
      </c>
      <c r="J243" s="221">
        <v>52</v>
      </c>
      <c r="K243" s="222">
        <f>J243*100000/187421</f>
        <v>27.745023236456962</v>
      </c>
      <c r="L243" s="223">
        <v>4</v>
      </c>
      <c r="M243" s="284">
        <v>5377</v>
      </c>
    </row>
    <row r="244" spans="1:13" ht="12.75">
      <c r="A244" s="20" t="s">
        <v>64</v>
      </c>
      <c r="B244" s="221">
        <f t="shared" si="15"/>
        <v>316</v>
      </c>
      <c r="C244" s="222">
        <f t="shared" si="16"/>
        <v>82.29402404756387</v>
      </c>
      <c r="D244" s="223">
        <v>2</v>
      </c>
      <c r="E244" s="284">
        <v>4666</v>
      </c>
      <c r="F244" s="221">
        <v>99</v>
      </c>
      <c r="G244" s="222">
        <f>F244*100000/196568</f>
        <v>50.36425053925359</v>
      </c>
      <c r="H244" s="223">
        <v>2</v>
      </c>
      <c r="I244" s="284">
        <v>4193</v>
      </c>
      <c r="J244" s="221">
        <v>217</v>
      </c>
      <c r="K244" s="222">
        <f>J244*100000/187421</f>
        <v>115.78211619829155</v>
      </c>
      <c r="L244" s="223">
        <v>3</v>
      </c>
      <c r="M244" s="284">
        <v>4904</v>
      </c>
    </row>
    <row r="245" spans="1:13" ht="12.75">
      <c r="A245" s="21" t="s">
        <v>65</v>
      </c>
      <c r="B245" s="221">
        <v>10</v>
      </c>
      <c r="C245" s="222">
        <f t="shared" si="16"/>
        <v>2.6042412673279705</v>
      </c>
      <c r="D245" s="12">
        <v>2</v>
      </c>
      <c r="E245" s="284">
        <v>4573</v>
      </c>
      <c r="F245" s="268" t="s">
        <v>10</v>
      </c>
      <c r="G245" s="269" t="s">
        <v>10</v>
      </c>
      <c r="H245" s="223">
        <v>2</v>
      </c>
      <c r="I245" s="284">
        <v>3140</v>
      </c>
      <c r="J245" s="268" t="s">
        <v>10</v>
      </c>
      <c r="K245" s="269" t="s">
        <v>10</v>
      </c>
      <c r="L245" s="12">
        <v>3</v>
      </c>
      <c r="M245" s="284">
        <v>5011</v>
      </c>
    </row>
    <row r="246" spans="1:13" ht="12.75">
      <c r="A246" s="21" t="s">
        <v>78</v>
      </c>
      <c r="B246" s="268" t="s">
        <v>10</v>
      </c>
      <c r="C246" s="269" t="s">
        <v>10</v>
      </c>
      <c r="D246" s="223">
        <v>5</v>
      </c>
      <c r="E246" s="284">
        <v>11225</v>
      </c>
      <c r="F246" s="268" t="s">
        <v>9</v>
      </c>
      <c r="G246" s="269" t="s">
        <v>9</v>
      </c>
      <c r="H246" s="223"/>
      <c r="I246" s="284"/>
      <c r="J246" s="268" t="s">
        <v>10</v>
      </c>
      <c r="K246" s="269" t="s">
        <v>10</v>
      </c>
      <c r="L246" s="223">
        <v>5</v>
      </c>
      <c r="M246" s="284">
        <v>11225</v>
      </c>
    </row>
    <row r="247" spans="1:13" ht="12.75">
      <c r="A247" s="21" t="s">
        <v>24</v>
      </c>
      <c r="B247" s="268" t="s">
        <v>10</v>
      </c>
      <c r="C247" s="269" t="s">
        <v>10</v>
      </c>
      <c r="D247" s="223">
        <v>7</v>
      </c>
      <c r="E247" s="284">
        <v>12310</v>
      </c>
      <c r="F247" s="268" t="s">
        <v>10</v>
      </c>
      <c r="G247" s="269" t="s">
        <v>10</v>
      </c>
      <c r="H247" s="223">
        <v>7</v>
      </c>
      <c r="I247" s="284">
        <v>12310</v>
      </c>
      <c r="J247" s="268" t="s">
        <v>9</v>
      </c>
      <c r="K247" s="269" t="s">
        <v>9</v>
      </c>
      <c r="L247" s="223"/>
      <c r="M247" s="284"/>
    </row>
    <row r="248" spans="1:13" ht="12.75">
      <c r="A248" s="21" t="s">
        <v>25</v>
      </c>
      <c r="B248" s="221">
        <f aca="true" t="shared" si="17" ref="B248:B256">F248+J248</f>
        <v>294</v>
      </c>
      <c r="C248" s="222">
        <f t="shared" si="16"/>
        <v>76.56469325944232</v>
      </c>
      <c r="D248" s="223">
        <v>2</v>
      </c>
      <c r="E248" s="284">
        <v>4451</v>
      </c>
      <c r="F248" s="221">
        <v>94</v>
      </c>
      <c r="G248" s="222">
        <f>F248*100000/196568</f>
        <v>47.820601522119574</v>
      </c>
      <c r="H248" s="223">
        <v>2</v>
      </c>
      <c r="I248" s="284">
        <v>4180</v>
      </c>
      <c r="J248" s="221">
        <v>200</v>
      </c>
      <c r="K248" s="222">
        <f>J248*100000/187421</f>
        <v>106.71162783252677</v>
      </c>
      <c r="L248" s="223">
        <v>2</v>
      </c>
      <c r="M248" s="284">
        <v>4662</v>
      </c>
    </row>
    <row r="249" spans="1:13" ht="12.75">
      <c r="A249" s="293" t="s">
        <v>79</v>
      </c>
      <c r="B249" s="221">
        <f t="shared" si="17"/>
        <v>1340</v>
      </c>
      <c r="C249" s="222">
        <f t="shared" si="16"/>
        <v>348.96832982194803</v>
      </c>
      <c r="D249" s="223">
        <v>2</v>
      </c>
      <c r="E249" s="284">
        <v>7166</v>
      </c>
      <c r="F249" s="221">
        <v>607</v>
      </c>
      <c r="G249" s="222">
        <f>F249*100000/196568</f>
        <v>308.79899068007</v>
      </c>
      <c r="H249" s="223">
        <v>2</v>
      </c>
      <c r="I249" s="284">
        <v>6946</v>
      </c>
      <c r="J249" s="221">
        <v>733</v>
      </c>
      <c r="K249" s="222">
        <f>J249*100000/187421</f>
        <v>391.0981160062106</v>
      </c>
      <c r="L249" s="223">
        <v>2</v>
      </c>
      <c r="M249" s="284">
        <v>7308</v>
      </c>
    </row>
    <row r="250" spans="1:13" ht="12.75">
      <c r="A250" s="20" t="s">
        <v>26</v>
      </c>
      <c r="B250" s="221">
        <v>16</v>
      </c>
      <c r="C250" s="222">
        <f t="shared" si="16"/>
        <v>4.166786027724752</v>
      </c>
      <c r="D250" s="223">
        <v>3</v>
      </c>
      <c r="E250" s="284">
        <v>5850</v>
      </c>
      <c r="F250" s="268" t="s">
        <v>10</v>
      </c>
      <c r="G250" s="269" t="s">
        <v>10</v>
      </c>
      <c r="H250" s="223">
        <v>3</v>
      </c>
      <c r="I250" s="284">
        <v>5898</v>
      </c>
      <c r="J250" s="268" t="s">
        <v>10</v>
      </c>
      <c r="K250" s="269" t="s">
        <v>10</v>
      </c>
      <c r="L250" s="223">
        <v>3</v>
      </c>
      <c r="M250" s="284">
        <v>5015</v>
      </c>
    </row>
    <row r="251" spans="1:13" ht="12.75">
      <c r="A251" s="20" t="s">
        <v>27</v>
      </c>
      <c r="B251" s="221">
        <f t="shared" si="17"/>
        <v>571</v>
      </c>
      <c r="C251" s="222">
        <f t="shared" si="16"/>
        <v>148.70217636442712</v>
      </c>
      <c r="D251" s="223">
        <v>2</v>
      </c>
      <c r="E251" s="284">
        <v>6886</v>
      </c>
      <c r="F251" s="221">
        <v>350</v>
      </c>
      <c r="G251" s="222">
        <f>F251*100000/196568</f>
        <v>178.0554311993814</v>
      </c>
      <c r="H251" s="223">
        <v>2</v>
      </c>
      <c r="I251" s="284">
        <v>6890</v>
      </c>
      <c r="J251" s="221">
        <v>221</v>
      </c>
      <c r="K251" s="222">
        <f>J251*100000/187421</f>
        <v>117.91634875494208</v>
      </c>
      <c r="L251" s="223">
        <v>2</v>
      </c>
      <c r="M251" s="284">
        <v>6886</v>
      </c>
    </row>
    <row r="252" spans="1:13" ht="12.75">
      <c r="A252" s="20" t="s">
        <v>28</v>
      </c>
      <c r="B252" s="221">
        <f t="shared" si="17"/>
        <v>146</v>
      </c>
      <c r="C252" s="222">
        <f>B252*100000/383989</f>
        <v>38.02192250298837</v>
      </c>
      <c r="D252" s="223">
        <v>4</v>
      </c>
      <c r="E252" s="284">
        <v>7404</v>
      </c>
      <c r="F252" s="285">
        <v>66</v>
      </c>
      <c r="G252" s="222">
        <f>F252*100000/196568</f>
        <v>33.57616702616906</v>
      </c>
      <c r="H252" s="223">
        <v>4</v>
      </c>
      <c r="I252" s="284">
        <v>8851</v>
      </c>
      <c r="J252" s="285">
        <v>80</v>
      </c>
      <c r="K252" s="222">
        <f>J252*100000/187421</f>
        <v>42.68465113301071</v>
      </c>
      <c r="L252" s="223">
        <v>4</v>
      </c>
      <c r="M252" s="284">
        <v>7184</v>
      </c>
    </row>
    <row r="253" spans="1:13" ht="12.75">
      <c r="A253" s="20" t="s">
        <v>29</v>
      </c>
      <c r="B253" s="221">
        <f t="shared" si="17"/>
        <v>62</v>
      </c>
      <c r="C253" s="222">
        <f t="shared" si="16"/>
        <v>16.146295857433415</v>
      </c>
      <c r="D253" s="223">
        <v>3</v>
      </c>
      <c r="E253" s="284">
        <v>5469</v>
      </c>
      <c r="F253" s="221">
        <v>35</v>
      </c>
      <c r="G253" s="222">
        <f>F253*100000/196568</f>
        <v>17.80554311993814</v>
      </c>
      <c r="H253" s="223">
        <v>2</v>
      </c>
      <c r="I253" s="284">
        <v>5191</v>
      </c>
      <c r="J253" s="221">
        <v>27</v>
      </c>
      <c r="K253" s="222">
        <f>J253*100000/187421</f>
        <v>14.406069757391114</v>
      </c>
      <c r="L253" s="223">
        <v>4</v>
      </c>
      <c r="M253" s="284">
        <v>6193</v>
      </c>
    </row>
    <row r="254" spans="1:13" ht="12.75">
      <c r="A254" s="20" t="s">
        <v>80</v>
      </c>
      <c r="B254" s="268" t="s">
        <v>10</v>
      </c>
      <c r="C254" s="269" t="s">
        <v>10</v>
      </c>
      <c r="D254" s="223">
        <v>4</v>
      </c>
      <c r="E254" s="284">
        <v>9052</v>
      </c>
      <c r="F254" s="268" t="s">
        <v>10</v>
      </c>
      <c r="G254" s="269" t="s">
        <v>10</v>
      </c>
      <c r="H254" s="223">
        <v>5</v>
      </c>
      <c r="I254" s="284">
        <v>9873</v>
      </c>
      <c r="J254" s="268" t="s">
        <v>10</v>
      </c>
      <c r="K254" s="269" t="s">
        <v>10</v>
      </c>
      <c r="L254" s="223">
        <v>3</v>
      </c>
      <c r="M254" s="284">
        <v>3837</v>
      </c>
    </row>
    <row r="255" spans="1:13" ht="12.75">
      <c r="A255" s="20" t="s">
        <v>106</v>
      </c>
      <c r="B255" s="221">
        <v>7</v>
      </c>
      <c r="C255" s="222">
        <f>B255*100000/383989</f>
        <v>1.8229688871295793</v>
      </c>
      <c r="D255" s="223">
        <v>4</v>
      </c>
      <c r="E255" s="284">
        <v>14512</v>
      </c>
      <c r="F255" s="268" t="s">
        <v>10</v>
      </c>
      <c r="G255" s="269" t="s">
        <v>10</v>
      </c>
      <c r="H255" s="223">
        <v>1</v>
      </c>
      <c r="I255" s="284">
        <v>2947</v>
      </c>
      <c r="J255" s="268" t="s">
        <v>10</v>
      </c>
      <c r="K255" s="269" t="s">
        <v>10</v>
      </c>
      <c r="L255" s="223">
        <v>4.5</v>
      </c>
      <c r="M255" s="284">
        <v>14937</v>
      </c>
    </row>
    <row r="256" spans="1:13" ht="12.75">
      <c r="A256" s="280" t="s">
        <v>66</v>
      </c>
      <c r="B256" s="286">
        <f t="shared" si="17"/>
        <v>205</v>
      </c>
      <c r="C256" s="9">
        <f t="shared" si="16"/>
        <v>53.386945980223395</v>
      </c>
      <c r="D256" s="10">
        <v>2</v>
      </c>
      <c r="E256" s="287">
        <v>8213</v>
      </c>
      <c r="F256" s="8">
        <v>14</v>
      </c>
      <c r="G256" s="9">
        <f>F256*100000/196568</f>
        <v>7.1222172479752555</v>
      </c>
      <c r="H256" s="10">
        <v>3</v>
      </c>
      <c r="I256" s="287">
        <v>11333</v>
      </c>
      <c r="J256" s="8">
        <v>191</v>
      </c>
      <c r="K256" s="9">
        <f>J256*100000/187421</f>
        <v>101.90960458006306</v>
      </c>
      <c r="L256" s="10">
        <v>2</v>
      </c>
      <c r="M256" s="287">
        <v>7987</v>
      </c>
    </row>
    <row r="257" s="243" customFormat="1" ht="11.25"/>
    <row r="258" spans="1:13" s="209" customFormat="1" ht="12.75">
      <c r="A258" s="176" t="s">
        <v>88</v>
      </c>
      <c r="B258" s="63" t="s">
        <v>0</v>
      </c>
      <c r="C258" s="64"/>
      <c r="D258" s="64"/>
      <c r="E258" s="65"/>
      <c r="F258" s="63" t="s">
        <v>1</v>
      </c>
      <c r="G258" s="64"/>
      <c r="H258" s="64"/>
      <c r="I258" s="65"/>
      <c r="J258" s="63" t="s">
        <v>2</v>
      </c>
      <c r="K258" s="64"/>
      <c r="L258" s="64"/>
      <c r="M258" s="65"/>
    </row>
    <row r="259" spans="1:13" s="209" customFormat="1" ht="12.75">
      <c r="A259" s="295"/>
      <c r="B259" s="296"/>
      <c r="C259" s="297"/>
      <c r="D259" s="298" t="s">
        <v>3</v>
      </c>
      <c r="E259" s="299" t="s">
        <v>3</v>
      </c>
      <c r="F259" s="296"/>
      <c r="G259" s="297"/>
      <c r="H259" s="298" t="s">
        <v>3</v>
      </c>
      <c r="I259" s="299" t="s">
        <v>3</v>
      </c>
      <c r="J259" s="296"/>
      <c r="K259" s="297"/>
      <c r="L259" s="298" t="s">
        <v>3</v>
      </c>
      <c r="M259" s="299" t="s">
        <v>3</v>
      </c>
    </row>
    <row r="260" spans="1:13" s="209" customFormat="1" ht="12.75">
      <c r="A260" s="300"/>
      <c r="B260" s="301" t="s">
        <v>464</v>
      </c>
      <c r="C260" s="302"/>
      <c r="D260" s="298" t="s">
        <v>5</v>
      </c>
      <c r="E260" s="299" t="s">
        <v>6</v>
      </c>
      <c r="F260" s="301" t="s">
        <v>464</v>
      </c>
      <c r="G260" s="302"/>
      <c r="H260" s="298" t="s">
        <v>5</v>
      </c>
      <c r="I260" s="299" t="s">
        <v>6</v>
      </c>
      <c r="J260" s="301" t="s">
        <v>464</v>
      </c>
      <c r="K260" s="302"/>
      <c r="L260" s="298" t="s">
        <v>5</v>
      </c>
      <c r="M260" s="299" t="s">
        <v>6</v>
      </c>
    </row>
    <row r="261" spans="1:13" s="209" customFormat="1" ht="12.75">
      <c r="A261" s="69" t="s">
        <v>477</v>
      </c>
      <c r="B261" s="303" t="s">
        <v>478</v>
      </c>
      <c r="C261" s="304" t="s">
        <v>479</v>
      </c>
      <c r="D261" s="305" t="s">
        <v>7</v>
      </c>
      <c r="E261" s="306" t="s">
        <v>8</v>
      </c>
      <c r="F261" s="303" t="s">
        <v>478</v>
      </c>
      <c r="G261" s="304" t="s">
        <v>479</v>
      </c>
      <c r="H261" s="305" t="s">
        <v>7</v>
      </c>
      <c r="I261" s="306" t="s">
        <v>8</v>
      </c>
      <c r="J261" s="303" t="s">
        <v>478</v>
      </c>
      <c r="K261" s="304" t="s">
        <v>479</v>
      </c>
      <c r="L261" s="305" t="s">
        <v>7</v>
      </c>
      <c r="M261" s="306" t="s">
        <v>8</v>
      </c>
    </row>
    <row r="262" spans="1:13" ht="12.75">
      <c r="A262" s="293" t="s">
        <v>81</v>
      </c>
      <c r="B262" s="221">
        <f aca="true" t="shared" si="18" ref="B262:B278">F262+J262</f>
        <v>575</v>
      </c>
      <c r="C262" s="222">
        <f t="shared" si="16"/>
        <v>149.7438728713583</v>
      </c>
      <c r="D262" s="223">
        <v>2</v>
      </c>
      <c r="E262" s="284">
        <v>5408</v>
      </c>
      <c r="F262" s="221">
        <v>101</v>
      </c>
      <c r="G262" s="222">
        <f>F262*100000/196568</f>
        <v>51.3817101461072</v>
      </c>
      <c r="H262" s="223">
        <v>2</v>
      </c>
      <c r="I262" s="284">
        <v>6430</v>
      </c>
      <c r="J262" s="221">
        <v>474</v>
      </c>
      <c r="K262" s="222">
        <f>J262*100000/187421</f>
        <v>252.90655796308846</v>
      </c>
      <c r="L262" s="223">
        <v>2</v>
      </c>
      <c r="M262" s="284">
        <v>5280</v>
      </c>
    </row>
    <row r="263" spans="1:13" ht="12.75">
      <c r="A263" s="20" t="s">
        <v>82</v>
      </c>
      <c r="B263" s="221">
        <f>F263+J263</f>
        <v>29</v>
      </c>
      <c r="C263" s="222">
        <f>B263*100000/383989</f>
        <v>7.552299675251114</v>
      </c>
      <c r="D263" s="223">
        <v>6</v>
      </c>
      <c r="E263" s="284">
        <v>11420</v>
      </c>
      <c r="F263" s="285">
        <v>19</v>
      </c>
      <c r="G263" s="222">
        <f>F263*100000/196568</f>
        <v>9.665866265109274</v>
      </c>
      <c r="H263" s="223">
        <v>5</v>
      </c>
      <c r="I263" s="284">
        <v>10747</v>
      </c>
      <c r="J263" s="285">
        <v>10</v>
      </c>
      <c r="K263" s="222">
        <f>J263*100000/187421</f>
        <v>5.335581391626339</v>
      </c>
      <c r="L263" s="223">
        <v>7</v>
      </c>
      <c r="M263" s="284">
        <v>14007</v>
      </c>
    </row>
    <row r="264" spans="1:13" ht="12.75">
      <c r="A264" s="20" t="s">
        <v>30</v>
      </c>
      <c r="B264" s="221">
        <f t="shared" si="18"/>
        <v>93</v>
      </c>
      <c r="C264" s="222">
        <f t="shared" si="16"/>
        <v>24.219443786150123</v>
      </c>
      <c r="D264" s="223">
        <v>2</v>
      </c>
      <c r="E264" s="284">
        <v>5284</v>
      </c>
      <c r="F264" s="221">
        <v>27</v>
      </c>
      <c r="G264" s="222">
        <f>F264*100000/196568</f>
        <v>13.735704692523706</v>
      </c>
      <c r="H264" s="223">
        <v>2</v>
      </c>
      <c r="I264" s="284">
        <v>4866</v>
      </c>
      <c r="J264" s="221">
        <v>66</v>
      </c>
      <c r="K264" s="222">
        <f>J264*100000/187421</f>
        <v>35.21483718473383</v>
      </c>
      <c r="L264" s="223">
        <v>2</v>
      </c>
      <c r="M264" s="284">
        <v>5341</v>
      </c>
    </row>
    <row r="265" spans="1:13" ht="12.75">
      <c r="A265" s="20" t="s">
        <v>107</v>
      </c>
      <c r="B265" s="268" t="s">
        <v>9</v>
      </c>
      <c r="C265" s="269" t="s">
        <v>9</v>
      </c>
      <c r="D265" s="223"/>
      <c r="E265" s="284"/>
      <c r="F265" s="268" t="s">
        <v>9</v>
      </c>
      <c r="G265" s="269" t="s">
        <v>9</v>
      </c>
      <c r="H265" s="223"/>
      <c r="I265" s="284"/>
      <c r="J265" s="268" t="s">
        <v>9</v>
      </c>
      <c r="K265" s="269" t="s">
        <v>9</v>
      </c>
      <c r="L265" s="223"/>
      <c r="M265" s="284"/>
    </row>
    <row r="266" spans="1:13" ht="12.75">
      <c r="A266" s="293" t="s">
        <v>83</v>
      </c>
      <c r="B266" s="221">
        <f t="shared" si="18"/>
        <v>175</v>
      </c>
      <c r="C266" s="222">
        <f t="shared" si="16"/>
        <v>45.57422217823948</v>
      </c>
      <c r="D266" s="223">
        <v>3</v>
      </c>
      <c r="E266" s="284">
        <v>4345</v>
      </c>
      <c r="F266" s="221">
        <v>105</v>
      </c>
      <c r="G266" s="222">
        <f>F266*100000/196568</f>
        <v>53.416629359814415</v>
      </c>
      <c r="H266" s="223">
        <v>2</v>
      </c>
      <c r="I266" s="284">
        <v>3989</v>
      </c>
      <c r="J266" s="221">
        <v>70</v>
      </c>
      <c r="K266" s="222">
        <f>J266*100000/187421</f>
        <v>37.34906974138437</v>
      </c>
      <c r="L266" s="223">
        <v>3</v>
      </c>
      <c r="M266" s="284">
        <v>4713</v>
      </c>
    </row>
    <row r="267" spans="1:13" ht="12.75">
      <c r="A267" s="20" t="s">
        <v>31</v>
      </c>
      <c r="B267" s="221">
        <f t="shared" si="18"/>
        <v>137</v>
      </c>
      <c r="C267" s="222">
        <f t="shared" si="16"/>
        <v>35.6781053623932</v>
      </c>
      <c r="D267" s="223">
        <v>3</v>
      </c>
      <c r="E267" s="284">
        <v>4022</v>
      </c>
      <c r="F267" s="221">
        <v>85</v>
      </c>
      <c r="G267" s="222">
        <f>F267*100000/196568</f>
        <v>43.24203329127834</v>
      </c>
      <c r="H267" s="223">
        <v>2</v>
      </c>
      <c r="I267" s="284">
        <v>3739</v>
      </c>
      <c r="J267" s="221">
        <v>52</v>
      </c>
      <c r="K267" s="222">
        <f>J267*100000/187421</f>
        <v>27.745023236456962</v>
      </c>
      <c r="L267" s="223">
        <v>3</v>
      </c>
      <c r="M267" s="284">
        <v>4476</v>
      </c>
    </row>
    <row r="268" spans="1:13" ht="12.75">
      <c r="A268" s="293" t="s">
        <v>108</v>
      </c>
      <c r="B268" s="221">
        <f t="shared" si="18"/>
        <v>346</v>
      </c>
      <c r="C268" s="222">
        <f t="shared" si="16"/>
        <v>90.10674784954777</v>
      </c>
      <c r="D268" s="223">
        <v>2</v>
      </c>
      <c r="E268" s="284">
        <v>7823</v>
      </c>
      <c r="F268" s="221">
        <v>166</v>
      </c>
      <c r="G268" s="222">
        <f>F268*100000/196568</f>
        <v>84.44914736884945</v>
      </c>
      <c r="H268" s="223">
        <v>1</v>
      </c>
      <c r="I268" s="284">
        <v>7823</v>
      </c>
      <c r="J268" s="221">
        <v>180</v>
      </c>
      <c r="K268" s="222">
        <f>J268*100000/187421</f>
        <v>96.04046504927409</v>
      </c>
      <c r="L268" s="223">
        <v>2</v>
      </c>
      <c r="M268" s="284">
        <v>7724</v>
      </c>
    </row>
    <row r="269" spans="1:13" ht="12.75">
      <c r="A269" s="20" t="s">
        <v>32</v>
      </c>
      <c r="B269" s="268" t="s">
        <v>10</v>
      </c>
      <c r="C269" s="269" t="s">
        <v>10</v>
      </c>
      <c r="D269" s="223">
        <v>3</v>
      </c>
      <c r="E269" s="284">
        <v>10141</v>
      </c>
      <c r="F269" s="268" t="s">
        <v>10</v>
      </c>
      <c r="G269" s="269" t="s">
        <v>10</v>
      </c>
      <c r="H269" s="223">
        <v>2</v>
      </c>
      <c r="I269" s="284">
        <v>10141</v>
      </c>
      <c r="J269" s="268" t="s">
        <v>10</v>
      </c>
      <c r="K269" s="269" t="s">
        <v>10</v>
      </c>
      <c r="L269" s="223">
        <v>3.5</v>
      </c>
      <c r="M269" s="284">
        <v>14562</v>
      </c>
    </row>
    <row r="270" spans="1:13" ht="12.75">
      <c r="A270" s="20" t="s">
        <v>113</v>
      </c>
      <c r="B270" s="221">
        <f t="shared" si="18"/>
        <v>89</v>
      </c>
      <c r="C270" s="222">
        <f t="shared" si="16"/>
        <v>23.177747279218934</v>
      </c>
      <c r="D270" s="223">
        <v>1</v>
      </c>
      <c r="E270" s="284">
        <v>6197</v>
      </c>
      <c r="F270" s="221">
        <v>43</v>
      </c>
      <c r="G270" s="222">
        <f>F270*100000/196568</f>
        <v>21.87538154735257</v>
      </c>
      <c r="H270" s="223">
        <v>1</v>
      </c>
      <c r="I270" s="284">
        <v>6148</v>
      </c>
      <c r="J270" s="221">
        <v>46</v>
      </c>
      <c r="K270" s="222">
        <f>J270*100000/187421</f>
        <v>24.54367440148116</v>
      </c>
      <c r="L270" s="223">
        <v>1</v>
      </c>
      <c r="M270" s="284">
        <v>6493</v>
      </c>
    </row>
    <row r="271" spans="1:13" ht="12.75">
      <c r="A271" s="293" t="s">
        <v>476</v>
      </c>
      <c r="B271" s="221">
        <f t="shared" si="18"/>
        <v>2040</v>
      </c>
      <c r="C271" s="222">
        <f t="shared" si="16"/>
        <v>531.2652185349059</v>
      </c>
      <c r="D271" s="223">
        <v>2</v>
      </c>
      <c r="E271" s="284">
        <v>7151</v>
      </c>
      <c r="F271" s="221">
        <v>1417</v>
      </c>
      <c r="G271" s="222">
        <f>F271*100000/196568</f>
        <v>720.8701314557812</v>
      </c>
      <c r="H271" s="223">
        <v>2</v>
      </c>
      <c r="I271" s="284">
        <v>7550</v>
      </c>
      <c r="J271" s="221">
        <v>623</v>
      </c>
      <c r="K271" s="222">
        <f>J271*100000/187421</f>
        <v>332.4067206983209</v>
      </c>
      <c r="L271" s="223">
        <v>2</v>
      </c>
      <c r="M271" s="284">
        <v>6149</v>
      </c>
    </row>
    <row r="272" spans="1:13" ht="12.75">
      <c r="A272" s="20" t="s">
        <v>33</v>
      </c>
      <c r="B272" s="221">
        <f t="shared" si="18"/>
        <v>1488</v>
      </c>
      <c r="C272" s="222">
        <f t="shared" si="16"/>
        <v>387.51110057840197</v>
      </c>
      <c r="D272" s="223">
        <v>2</v>
      </c>
      <c r="E272" s="284">
        <v>7895</v>
      </c>
      <c r="F272" s="221">
        <v>1161</v>
      </c>
      <c r="G272" s="222">
        <f>F272*100000/196568</f>
        <v>590.6353017785194</v>
      </c>
      <c r="H272" s="223">
        <v>2</v>
      </c>
      <c r="I272" s="284">
        <v>8111</v>
      </c>
      <c r="J272" s="221">
        <v>327</v>
      </c>
      <c r="K272" s="222">
        <f>J272*100000/187421</f>
        <v>174.47351150618127</v>
      </c>
      <c r="L272" s="223">
        <v>2</v>
      </c>
      <c r="M272" s="284">
        <v>7506</v>
      </c>
    </row>
    <row r="273" spans="1:13" ht="12.75">
      <c r="A273" s="21" t="s">
        <v>34</v>
      </c>
      <c r="B273" s="221">
        <f t="shared" si="18"/>
        <v>658</v>
      </c>
      <c r="C273" s="222">
        <f t="shared" si="16"/>
        <v>171.35907539018044</v>
      </c>
      <c r="D273" s="223">
        <v>2</v>
      </c>
      <c r="E273" s="284">
        <v>8986</v>
      </c>
      <c r="F273" s="221">
        <v>514</v>
      </c>
      <c r="G273" s="222">
        <f>F273*100000/196568</f>
        <v>261.48711896137723</v>
      </c>
      <c r="H273" s="223">
        <v>2</v>
      </c>
      <c r="I273" s="284">
        <v>9448</v>
      </c>
      <c r="J273" s="221">
        <v>144</v>
      </c>
      <c r="K273" s="222">
        <f>J273*100000/187421</f>
        <v>76.83237203941927</v>
      </c>
      <c r="L273" s="223">
        <v>2</v>
      </c>
      <c r="M273" s="284">
        <v>7882</v>
      </c>
    </row>
    <row r="274" spans="1:13" ht="12.75">
      <c r="A274" s="22" t="s">
        <v>35</v>
      </c>
      <c r="B274" s="221">
        <v>14</v>
      </c>
      <c r="C274" s="222">
        <f t="shared" si="16"/>
        <v>3.6459377742591585</v>
      </c>
      <c r="D274" s="223">
        <v>3.5</v>
      </c>
      <c r="E274" s="284">
        <v>12391</v>
      </c>
      <c r="F274" s="268" t="s">
        <v>10</v>
      </c>
      <c r="G274" s="269" t="s">
        <v>10</v>
      </c>
      <c r="H274" s="223">
        <v>3</v>
      </c>
      <c r="I274" s="284">
        <v>12224</v>
      </c>
      <c r="J274" s="268" t="s">
        <v>10</v>
      </c>
      <c r="K274" s="269" t="s">
        <v>10</v>
      </c>
      <c r="L274" s="223">
        <v>8</v>
      </c>
      <c r="M274" s="284">
        <v>18486</v>
      </c>
    </row>
    <row r="275" spans="1:13" ht="12.75">
      <c r="A275" s="22" t="s">
        <v>67</v>
      </c>
      <c r="B275" s="221">
        <f t="shared" si="18"/>
        <v>341</v>
      </c>
      <c r="C275" s="222">
        <f t="shared" si="16"/>
        <v>88.80462721588378</v>
      </c>
      <c r="D275" s="223">
        <v>2</v>
      </c>
      <c r="E275" s="284">
        <v>6980</v>
      </c>
      <c r="F275" s="221">
        <v>255</v>
      </c>
      <c r="G275" s="222">
        <f>F275*100000/196568</f>
        <v>129.726099873835</v>
      </c>
      <c r="H275" s="223">
        <v>2</v>
      </c>
      <c r="I275" s="284">
        <v>6862</v>
      </c>
      <c r="J275" s="221">
        <v>86</v>
      </c>
      <c r="K275" s="222">
        <f>J275*100000/187421</f>
        <v>45.885999967986514</v>
      </c>
      <c r="L275" s="223">
        <v>2</v>
      </c>
      <c r="M275" s="284">
        <v>8030</v>
      </c>
    </row>
    <row r="276" spans="1:13" ht="12.75">
      <c r="A276" s="22" t="s">
        <v>68</v>
      </c>
      <c r="B276" s="221"/>
      <c r="C276" s="222"/>
      <c r="D276" s="223"/>
      <c r="E276" s="284"/>
      <c r="F276" s="221"/>
      <c r="G276" s="222"/>
      <c r="H276" s="223"/>
      <c r="I276" s="284"/>
      <c r="J276" s="221"/>
      <c r="K276" s="222"/>
      <c r="L276" s="223"/>
      <c r="M276" s="284"/>
    </row>
    <row r="277" spans="1:13" ht="12.75">
      <c r="A277" s="22" t="s">
        <v>36</v>
      </c>
      <c r="B277" s="221">
        <f>F277+J277</f>
        <v>28</v>
      </c>
      <c r="C277" s="222">
        <f>B277*100000/383989</f>
        <v>7.291875548518317</v>
      </c>
      <c r="D277" s="223">
        <v>5.5</v>
      </c>
      <c r="E277" s="284">
        <v>22743</v>
      </c>
      <c r="F277" s="221">
        <v>19</v>
      </c>
      <c r="G277" s="222">
        <f>F277*100000/196568</f>
        <v>9.665866265109274</v>
      </c>
      <c r="H277" s="223">
        <v>5</v>
      </c>
      <c r="I277" s="284">
        <v>21925</v>
      </c>
      <c r="J277" s="221">
        <v>9</v>
      </c>
      <c r="K277" s="222">
        <f>J277*100000/187421</f>
        <v>4.802023252463704</v>
      </c>
      <c r="L277" s="223">
        <v>6</v>
      </c>
      <c r="M277" s="284">
        <v>26339</v>
      </c>
    </row>
    <row r="278" spans="1:13" ht="12.75">
      <c r="A278" s="20" t="s">
        <v>85</v>
      </c>
      <c r="B278" s="221">
        <f t="shared" si="18"/>
        <v>284</v>
      </c>
      <c r="C278" s="222">
        <f t="shared" si="16"/>
        <v>73.96045199211436</v>
      </c>
      <c r="D278" s="223">
        <v>1</v>
      </c>
      <c r="E278" s="284">
        <v>4312</v>
      </c>
      <c r="F278" s="221">
        <v>112</v>
      </c>
      <c r="G278" s="222">
        <f>F278*100000/196568</f>
        <v>56.977737983802044</v>
      </c>
      <c r="H278" s="223">
        <v>2</v>
      </c>
      <c r="I278" s="284">
        <v>4380</v>
      </c>
      <c r="J278" s="221">
        <v>172</v>
      </c>
      <c r="K278" s="222">
        <f>J278*100000/187421</f>
        <v>91.77199993597303</v>
      </c>
      <c r="L278" s="223">
        <v>1</v>
      </c>
      <c r="M278" s="284">
        <v>4308</v>
      </c>
    </row>
    <row r="279" spans="1:13" s="255" customFormat="1" ht="12.75">
      <c r="A279" s="21" t="s">
        <v>84</v>
      </c>
      <c r="B279" s="268" t="s">
        <v>9</v>
      </c>
      <c r="C279" s="269" t="s">
        <v>9</v>
      </c>
      <c r="D279" s="270"/>
      <c r="E279" s="268"/>
      <c r="F279" s="279" t="s">
        <v>9</v>
      </c>
      <c r="G279" s="269" t="s">
        <v>9</v>
      </c>
      <c r="H279" s="270"/>
      <c r="I279" s="271"/>
      <c r="J279" s="268" t="s">
        <v>9</v>
      </c>
      <c r="K279" s="269" t="s">
        <v>9</v>
      </c>
      <c r="L279" s="270"/>
      <c r="M279" s="271"/>
    </row>
    <row r="280" spans="1:13" s="255" customFormat="1" ht="12.75">
      <c r="A280" s="21"/>
      <c r="B280" s="268"/>
      <c r="C280" s="269"/>
      <c r="D280" s="270"/>
      <c r="E280" s="268"/>
      <c r="F280" s="279"/>
      <c r="G280" s="269"/>
      <c r="H280" s="270"/>
      <c r="I280" s="271"/>
      <c r="J280" s="268"/>
      <c r="K280" s="269"/>
      <c r="L280" s="270"/>
      <c r="M280" s="271"/>
    </row>
    <row r="281" spans="1:13" ht="12.75">
      <c r="A281" s="15" t="s">
        <v>95</v>
      </c>
      <c r="B281" s="275">
        <v>11718</v>
      </c>
      <c r="C281" s="276">
        <f>B281*100000/383989</f>
        <v>3051.6499170549155</v>
      </c>
      <c r="D281" s="277">
        <v>2</v>
      </c>
      <c r="E281" s="278">
        <v>4112</v>
      </c>
      <c r="F281" s="288" t="s">
        <v>9</v>
      </c>
      <c r="G281" s="276" t="s">
        <v>9</v>
      </c>
      <c r="H281" s="277"/>
      <c r="I281" s="278"/>
      <c r="J281" s="275">
        <v>11718</v>
      </c>
      <c r="K281" s="276">
        <f>J281*100000/187421</f>
        <v>6252.234274707744</v>
      </c>
      <c r="L281" s="277">
        <v>2</v>
      </c>
      <c r="M281" s="278">
        <v>4112</v>
      </c>
    </row>
    <row r="282" s="243" customFormat="1" ht="11.25"/>
    <row r="283" spans="1:13" s="209" customFormat="1" ht="12.75">
      <c r="A283" s="176" t="s">
        <v>45</v>
      </c>
      <c r="B283" s="63" t="s">
        <v>0</v>
      </c>
      <c r="C283" s="64"/>
      <c r="D283" s="64"/>
      <c r="E283" s="65"/>
      <c r="F283" s="63" t="s">
        <v>1</v>
      </c>
      <c r="G283" s="64"/>
      <c r="H283" s="64"/>
      <c r="I283" s="65"/>
      <c r="J283" s="63" t="s">
        <v>2</v>
      </c>
      <c r="K283" s="64"/>
      <c r="L283" s="64"/>
      <c r="M283" s="65"/>
    </row>
    <row r="284" spans="1:13" s="209" customFormat="1" ht="12.75">
      <c r="A284" s="295"/>
      <c r="B284" s="296"/>
      <c r="C284" s="297"/>
      <c r="D284" s="298" t="s">
        <v>3</v>
      </c>
      <c r="E284" s="299" t="s">
        <v>3</v>
      </c>
      <c r="F284" s="296"/>
      <c r="G284" s="297"/>
      <c r="H284" s="298" t="s">
        <v>3</v>
      </c>
      <c r="I284" s="299" t="s">
        <v>3</v>
      </c>
      <c r="J284" s="296"/>
      <c r="K284" s="297"/>
      <c r="L284" s="298" t="s">
        <v>3</v>
      </c>
      <c r="M284" s="299" t="s">
        <v>3</v>
      </c>
    </row>
    <row r="285" spans="1:13" s="209" customFormat="1" ht="12.75">
      <c r="A285" s="300"/>
      <c r="B285" s="301" t="s">
        <v>464</v>
      </c>
      <c r="C285" s="302"/>
      <c r="D285" s="298" t="s">
        <v>5</v>
      </c>
      <c r="E285" s="299" t="s">
        <v>6</v>
      </c>
      <c r="F285" s="301" t="s">
        <v>464</v>
      </c>
      <c r="G285" s="302"/>
      <c r="H285" s="298" t="s">
        <v>5</v>
      </c>
      <c r="I285" s="299" t="s">
        <v>6</v>
      </c>
      <c r="J285" s="301" t="s">
        <v>464</v>
      </c>
      <c r="K285" s="302"/>
      <c r="L285" s="298" t="s">
        <v>5</v>
      </c>
      <c r="M285" s="299" t="s">
        <v>6</v>
      </c>
    </row>
    <row r="286" spans="1:13" s="209" customFormat="1" ht="12.75">
      <c r="A286" s="69" t="s">
        <v>477</v>
      </c>
      <c r="B286" s="303" t="s">
        <v>478</v>
      </c>
      <c r="C286" s="304" t="s">
        <v>479</v>
      </c>
      <c r="D286" s="305" t="s">
        <v>7</v>
      </c>
      <c r="E286" s="306" t="s">
        <v>8</v>
      </c>
      <c r="F286" s="303" t="s">
        <v>478</v>
      </c>
      <c r="G286" s="304" t="s">
        <v>479</v>
      </c>
      <c r="H286" s="305" t="s">
        <v>7</v>
      </c>
      <c r="I286" s="306" t="s">
        <v>8</v>
      </c>
      <c r="J286" s="303" t="s">
        <v>478</v>
      </c>
      <c r="K286" s="304" t="s">
        <v>479</v>
      </c>
      <c r="L286" s="305" t="s">
        <v>7</v>
      </c>
      <c r="M286" s="306" t="s">
        <v>8</v>
      </c>
    </row>
    <row r="287" spans="1:13" ht="12.75">
      <c r="A287" s="292" t="s">
        <v>111</v>
      </c>
      <c r="B287" s="221">
        <f aca="true" t="shared" si="19" ref="B287:B314">F287+J287</f>
        <v>45805</v>
      </c>
      <c r="C287" s="222">
        <f>B287*100000/1043119</f>
        <v>4391.1576723269345</v>
      </c>
      <c r="D287" s="223">
        <v>3</v>
      </c>
      <c r="E287" s="284">
        <v>6801</v>
      </c>
      <c r="F287" s="221">
        <v>20995</v>
      </c>
      <c r="G287" s="222">
        <f>F287*100000/515341</f>
        <v>4074.0014863944457</v>
      </c>
      <c r="H287" s="223">
        <v>3</v>
      </c>
      <c r="I287" s="284">
        <v>6868</v>
      </c>
      <c r="J287" s="221">
        <v>24810</v>
      </c>
      <c r="K287" s="222">
        <f>J287*100000/527778</f>
        <v>4700.840125962052</v>
      </c>
      <c r="L287" s="223">
        <v>3</v>
      </c>
      <c r="M287" s="284">
        <v>6747</v>
      </c>
    </row>
    <row r="288" spans="1:13" ht="12.75">
      <c r="A288" s="19"/>
      <c r="B288" s="268" t="s">
        <v>39</v>
      </c>
      <c r="C288" s="269" t="s">
        <v>39</v>
      </c>
      <c r="D288" s="270"/>
      <c r="E288" s="271"/>
      <c r="F288" s="268"/>
      <c r="G288" s="269" t="s">
        <v>39</v>
      </c>
      <c r="H288" s="270"/>
      <c r="I288" s="271"/>
      <c r="J288" s="268"/>
      <c r="K288" s="269" t="s">
        <v>39</v>
      </c>
      <c r="L288" s="270"/>
      <c r="M288" s="271"/>
    </row>
    <row r="289" spans="1:13" ht="12.75">
      <c r="A289" s="293" t="s">
        <v>43</v>
      </c>
      <c r="B289" s="221">
        <f t="shared" si="19"/>
        <v>1553</v>
      </c>
      <c r="C289" s="222">
        <f aca="true" t="shared" si="20" ref="C289:C314">B289*100000/1043119</f>
        <v>148.88042495630893</v>
      </c>
      <c r="D289" s="223">
        <v>5</v>
      </c>
      <c r="E289" s="284">
        <v>9139</v>
      </c>
      <c r="F289" s="221">
        <v>803</v>
      </c>
      <c r="G289" s="222">
        <f aca="true" t="shared" si="21" ref="G289:G314">F289*100000/515341</f>
        <v>155.81915663609144</v>
      </c>
      <c r="H289" s="223">
        <v>5</v>
      </c>
      <c r="I289" s="284">
        <v>9855</v>
      </c>
      <c r="J289" s="221">
        <v>750</v>
      </c>
      <c r="K289" s="222">
        <f aca="true" t="shared" si="22" ref="K289:K314">J289*100000/527778</f>
        <v>142.10520332412491</v>
      </c>
      <c r="L289" s="223">
        <v>4</v>
      </c>
      <c r="M289" s="284">
        <v>8414</v>
      </c>
    </row>
    <row r="290" spans="1:13" ht="12.75">
      <c r="A290" s="19" t="s">
        <v>55</v>
      </c>
      <c r="B290" s="221">
        <f t="shared" si="19"/>
        <v>664</v>
      </c>
      <c r="C290" s="222">
        <f t="shared" si="20"/>
        <v>63.655249305208706</v>
      </c>
      <c r="D290" s="12">
        <v>6</v>
      </c>
      <c r="E290" s="284">
        <v>12375</v>
      </c>
      <c r="F290" s="221">
        <v>411</v>
      </c>
      <c r="G290" s="222">
        <f t="shared" si="21"/>
        <v>79.75301790464954</v>
      </c>
      <c r="H290" s="223">
        <v>7</v>
      </c>
      <c r="I290" s="284">
        <v>12631</v>
      </c>
      <c r="J290" s="221">
        <v>253</v>
      </c>
      <c r="K290" s="222">
        <f t="shared" si="22"/>
        <v>47.93682192133814</v>
      </c>
      <c r="L290" s="223">
        <v>6</v>
      </c>
      <c r="M290" s="284">
        <v>11964</v>
      </c>
    </row>
    <row r="291" spans="1:13" ht="12.75">
      <c r="A291" s="19" t="s">
        <v>56</v>
      </c>
      <c r="B291" s="221">
        <f t="shared" si="19"/>
        <v>201</v>
      </c>
      <c r="C291" s="222">
        <f t="shared" si="20"/>
        <v>19.269134202329745</v>
      </c>
      <c r="D291" s="223">
        <v>6</v>
      </c>
      <c r="E291" s="284">
        <v>14555</v>
      </c>
      <c r="F291" s="221">
        <v>92</v>
      </c>
      <c r="G291" s="222">
        <f t="shared" si="21"/>
        <v>17.852257049215957</v>
      </c>
      <c r="H291" s="223">
        <v>7</v>
      </c>
      <c r="I291" s="284">
        <v>14726</v>
      </c>
      <c r="J291" s="221">
        <v>109</v>
      </c>
      <c r="K291" s="222">
        <f t="shared" si="22"/>
        <v>20.652622883106154</v>
      </c>
      <c r="L291" s="223">
        <v>6</v>
      </c>
      <c r="M291" s="284">
        <v>14555</v>
      </c>
    </row>
    <row r="292" spans="1:13" ht="12.75">
      <c r="A292" s="293" t="s">
        <v>11</v>
      </c>
      <c r="B292" s="221">
        <f t="shared" si="19"/>
        <v>3102</v>
      </c>
      <c r="C292" s="222">
        <f t="shared" si="20"/>
        <v>297.37738455535754</v>
      </c>
      <c r="D292" s="223">
        <v>3</v>
      </c>
      <c r="E292" s="284">
        <v>8131</v>
      </c>
      <c r="F292" s="221">
        <v>504</v>
      </c>
      <c r="G292" s="222">
        <f t="shared" si="21"/>
        <v>97.79932122613958</v>
      </c>
      <c r="H292" s="223">
        <v>4</v>
      </c>
      <c r="I292" s="284">
        <v>11826</v>
      </c>
      <c r="J292" s="221">
        <v>2598</v>
      </c>
      <c r="K292" s="222">
        <f t="shared" si="22"/>
        <v>492.2524243147687</v>
      </c>
      <c r="L292" s="223">
        <v>3</v>
      </c>
      <c r="M292" s="284">
        <v>7788</v>
      </c>
    </row>
    <row r="293" spans="1:13" ht="12.75">
      <c r="A293" s="19" t="s">
        <v>54</v>
      </c>
      <c r="B293" s="221">
        <f t="shared" si="19"/>
        <v>1231</v>
      </c>
      <c r="C293" s="222">
        <f t="shared" si="20"/>
        <v>118.0114636968553</v>
      </c>
      <c r="D293" s="12">
        <v>3</v>
      </c>
      <c r="E293" s="284">
        <v>10621</v>
      </c>
      <c r="F293" s="13">
        <v>382</v>
      </c>
      <c r="G293" s="222">
        <f t="shared" si="21"/>
        <v>74.12567600870103</v>
      </c>
      <c r="H293" s="12">
        <v>4</v>
      </c>
      <c r="I293" s="284">
        <v>12750</v>
      </c>
      <c r="J293" s="13">
        <v>849</v>
      </c>
      <c r="K293" s="222">
        <f t="shared" si="22"/>
        <v>160.8630901629094</v>
      </c>
      <c r="L293" s="223">
        <v>3</v>
      </c>
      <c r="M293" s="284">
        <v>9917</v>
      </c>
    </row>
    <row r="294" spans="1:13" ht="12.75">
      <c r="A294" s="20" t="s">
        <v>57</v>
      </c>
      <c r="B294" s="221">
        <f t="shared" si="19"/>
        <v>63</v>
      </c>
      <c r="C294" s="222">
        <f t="shared" si="20"/>
        <v>6.0395793768496215</v>
      </c>
      <c r="D294" s="223">
        <v>7</v>
      </c>
      <c r="E294" s="284">
        <v>16392</v>
      </c>
      <c r="F294" s="221">
        <v>36</v>
      </c>
      <c r="G294" s="222">
        <f t="shared" si="21"/>
        <v>6.985665801867113</v>
      </c>
      <c r="H294" s="223">
        <v>7</v>
      </c>
      <c r="I294" s="284">
        <v>18418</v>
      </c>
      <c r="J294" s="221">
        <v>27</v>
      </c>
      <c r="K294" s="222">
        <f t="shared" si="22"/>
        <v>5.115787319668497</v>
      </c>
      <c r="L294" s="223">
        <v>6</v>
      </c>
      <c r="M294" s="284">
        <v>15430</v>
      </c>
    </row>
    <row r="295" spans="1:13" ht="12.75">
      <c r="A295" s="20" t="s">
        <v>12</v>
      </c>
      <c r="B295" s="221">
        <f t="shared" si="19"/>
        <v>20</v>
      </c>
      <c r="C295" s="222">
        <f t="shared" si="20"/>
        <v>1.9173267863014671</v>
      </c>
      <c r="D295" s="223">
        <v>7.5</v>
      </c>
      <c r="E295" s="284">
        <v>13884</v>
      </c>
      <c r="F295" s="221">
        <v>10</v>
      </c>
      <c r="G295" s="222">
        <f t="shared" si="21"/>
        <v>1.9404627227408648</v>
      </c>
      <c r="H295" s="223">
        <v>9.5</v>
      </c>
      <c r="I295" s="284">
        <v>19567</v>
      </c>
      <c r="J295" s="221">
        <v>10</v>
      </c>
      <c r="K295" s="222">
        <f t="shared" si="22"/>
        <v>1.8947360443216656</v>
      </c>
      <c r="L295" s="223">
        <v>7</v>
      </c>
      <c r="M295" s="284">
        <v>11438</v>
      </c>
    </row>
    <row r="296" spans="1:13" ht="12.75">
      <c r="A296" s="20" t="s">
        <v>13</v>
      </c>
      <c r="B296" s="221">
        <f t="shared" si="19"/>
        <v>77</v>
      </c>
      <c r="C296" s="222">
        <f t="shared" si="20"/>
        <v>7.381708127260648</v>
      </c>
      <c r="D296" s="223">
        <v>7</v>
      </c>
      <c r="E296" s="284">
        <v>15527</v>
      </c>
      <c r="F296" s="221">
        <v>34</v>
      </c>
      <c r="G296" s="222">
        <f t="shared" si="21"/>
        <v>6.59757325731894</v>
      </c>
      <c r="H296" s="223">
        <v>5</v>
      </c>
      <c r="I296" s="284">
        <v>15553</v>
      </c>
      <c r="J296" s="221">
        <v>43</v>
      </c>
      <c r="K296" s="222">
        <f t="shared" si="22"/>
        <v>8.147364990583162</v>
      </c>
      <c r="L296" s="223">
        <v>8</v>
      </c>
      <c r="M296" s="284">
        <v>15402</v>
      </c>
    </row>
    <row r="297" spans="1:13" ht="12.75">
      <c r="A297" s="20" t="s">
        <v>14</v>
      </c>
      <c r="B297" s="221">
        <v>226</v>
      </c>
      <c r="C297" s="222">
        <f t="shared" si="20"/>
        <v>21.66579268520658</v>
      </c>
      <c r="D297" s="223">
        <v>2</v>
      </c>
      <c r="E297" s="284">
        <v>7638</v>
      </c>
      <c r="F297" s="268" t="s">
        <v>9</v>
      </c>
      <c r="G297" s="269" t="s">
        <v>9</v>
      </c>
      <c r="H297" s="223"/>
      <c r="I297" s="284"/>
      <c r="J297" s="221">
        <v>226</v>
      </c>
      <c r="K297" s="222">
        <f t="shared" si="22"/>
        <v>42.821034601669645</v>
      </c>
      <c r="L297" s="223">
        <v>2</v>
      </c>
      <c r="M297" s="284">
        <v>7638</v>
      </c>
    </row>
    <row r="298" spans="1:13" ht="12.75">
      <c r="A298" s="20" t="s">
        <v>15</v>
      </c>
      <c r="B298" s="268" t="s">
        <v>10</v>
      </c>
      <c r="C298" s="269" t="s">
        <v>10</v>
      </c>
      <c r="D298" s="223">
        <v>3.5</v>
      </c>
      <c r="E298" s="284">
        <v>15200</v>
      </c>
      <c r="F298" s="268" t="s">
        <v>10</v>
      </c>
      <c r="G298" s="269" t="s">
        <v>10</v>
      </c>
      <c r="H298" s="223">
        <v>3.5</v>
      </c>
      <c r="I298" s="284">
        <v>15200</v>
      </c>
      <c r="J298" s="268" t="s">
        <v>9</v>
      </c>
      <c r="K298" s="269" t="s">
        <v>9</v>
      </c>
      <c r="L298" s="270"/>
      <c r="M298" s="271"/>
    </row>
    <row r="299" spans="1:13" ht="12.75">
      <c r="A299" s="20" t="s">
        <v>16</v>
      </c>
      <c r="B299" s="221">
        <v>8</v>
      </c>
      <c r="C299" s="222">
        <f t="shared" si="20"/>
        <v>0.7669307145205868</v>
      </c>
      <c r="D299" s="223">
        <v>4.5</v>
      </c>
      <c r="E299" s="284">
        <v>10828</v>
      </c>
      <c r="F299" s="268" t="s">
        <v>10</v>
      </c>
      <c r="G299" s="269" t="s">
        <v>10</v>
      </c>
      <c r="H299" s="223">
        <v>3</v>
      </c>
      <c r="I299" s="284">
        <v>8288</v>
      </c>
      <c r="J299" s="268" t="s">
        <v>10</v>
      </c>
      <c r="K299" s="269" t="s">
        <v>10</v>
      </c>
      <c r="L299" s="223">
        <v>6</v>
      </c>
      <c r="M299" s="284">
        <v>13185</v>
      </c>
    </row>
    <row r="300" spans="1:13" ht="12.75">
      <c r="A300" s="20" t="s">
        <v>58</v>
      </c>
      <c r="B300" s="221">
        <f t="shared" si="19"/>
        <v>106</v>
      </c>
      <c r="C300" s="222">
        <f t="shared" si="20"/>
        <v>10.161831967397776</v>
      </c>
      <c r="D300" s="223">
        <v>4</v>
      </c>
      <c r="E300" s="284">
        <v>14705</v>
      </c>
      <c r="F300" s="221">
        <v>49</v>
      </c>
      <c r="G300" s="222">
        <f t="shared" si="21"/>
        <v>9.508267341430237</v>
      </c>
      <c r="H300" s="223">
        <v>4</v>
      </c>
      <c r="I300" s="284">
        <v>12662</v>
      </c>
      <c r="J300" s="221">
        <v>57</v>
      </c>
      <c r="K300" s="222">
        <f t="shared" si="22"/>
        <v>10.799995452633494</v>
      </c>
      <c r="L300" s="223">
        <v>4</v>
      </c>
      <c r="M300" s="284">
        <v>15951</v>
      </c>
    </row>
    <row r="301" spans="1:13" ht="12.75">
      <c r="A301" s="21" t="s">
        <v>59</v>
      </c>
      <c r="B301" s="221">
        <f t="shared" si="19"/>
        <v>65</v>
      </c>
      <c r="C301" s="222">
        <f t="shared" si="20"/>
        <v>6.231312055479768</v>
      </c>
      <c r="D301" s="223">
        <v>4</v>
      </c>
      <c r="E301" s="284">
        <v>15890</v>
      </c>
      <c r="F301" s="221">
        <v>37</v>
      </c>
      <c r="G301" s="222">
        <f t="shared" si="21"/>
        <v>7.179712074141199</v>
      </c>
      <c r="H301" s="223">
        <v>4</v>
      </c>
      <c r="I301" s="284">
        <v>13237</v>
      </c>
      <c r="J301" s="221">
        <v>28</v>
      </c>
      <c r="K301" s="222">
        <f t="shared" si="22"/>
        <v>5.305260924100663</v>
      </c>
      <c r="L301" s="223">
        <v>4</v>
      </c>
      <c r="M301" s="284">
        <v>19043</v>
      </c>
    </row>
    <row r="302" spans="1:13" ht="12.75">
      <c r="A302" s="20" t="s">
        <v>17</v>
      </c>
      <c r="B302" s="221">
        <f t="shared" si="19"/>
        <v>35</v>
      </c>
      <c r="C302" s="222">
        <f t="shared" si="20"/>
        <v>3.3553218760275674</v>
      </c>
      <c r="D302" s="223">
        <v>20</v>
      </c>
      <c r="E302" s="284">
        <v>51790</v>
      </c>
      <c r="F302" s="221">
        <v>16</v>
      </c>
      <c r="G302" s="222">
        <f t="shared" si="21"/>
        <v>3.1047403563853835</v>
      </c>
      <c r="H302" s="223">
        <v>25.5</v>
      </c>
      <c r="I302" s="284">
        <v>89625</v>
      </c>
      <c r="J302" s="221">
        <v>19</v>
      </c>
      <c r="K302" s="222">
        <f t="shared" si="22"/>
        <v>3.5999984842111648</v>
      </c>
      <c r="L302" s="223">
        <v>6</v>
      </c>
      <c r="M302" s="284">
        <v>44069</v>
      </c>
    </row>
    <row r="303" spans="1:13" ht="12.75">
      <c r="A303" s="19" t="s">
        <v>53</v>
      </c>
      <c r="B303" s="221">
        <f t="shared" si="19"/>
        <v>1691</v>
      </c>
      <c r="C303" s="222">
        <f t="shared" si="20"/>
        <v>162.10997978178904</v>
      </c>
      <c r="D303" s="223">
        <v>3</v>
      </c>
      <c r="E303" s="284">
        <v>7310</v>
      </c>
      <c r="F303" s="221">
        <v>98</v>
      </c>
      <c r="G303" s="222">
        <f t="shared" si="21"/>
        <v>19.016534682860474</v>
      </c>
      <c r="H303" s="223">
        <v>2</v>
      </c>
      <c r="I303" s="284">
        <v>8141</v>
      </c>
      <c r="J303" s="221">
        <v>1593</v>
      </c>
      <c r="K303" s="222">
        <f t="shared" si="22"/>
        <v>301.83145186044135</v>
      </c>
      <c r="L303" s="223">
        <v>3</v>
      </c>
      <c r="M303" s="284">
        <v>7278</v>
      </c>
    </row>
    <row r="304" spans="1:13" ht="12.75">
      <c r="A304" s="19" t="s">
        <v>52</v>
      </c>
      <c r="B304" s="221">
        <v>110</v>
      </c>
      <c r="C304" s="222">
        <f t="shared" si="20"/>
        <v>10.545297324658069</v>
      </c>
      <c r="D304" s="223">
        <v>2</v>
      </c>
      <c r="E304" s="284">
        <v>7205</v>
      </c>
      <c r="F304" s="268" t="s">
        <v>9</v>
      </c>
      <c r="G304" s="269" t="s">
        <v>9</v>
      </c>
      <c r="H304" s="223"/>
      <c r="I304" s="284"/>
      <c r="J304" s="221">
        <v>110</v>
      </c>
      <c r="K304" s="222">
        <f t="shared" si="22"/>
        <v>20.84209648753832</v>
      </c>
      <c r="L304" s="223">
        <v>2</v>
      </c>
      <c r="M304" s="284">
        <v>7205</v>
      </c>
    </row>
    <row r="305" spans="1:13" ht="12.75">
      <c r="A305" s="293" t="s">
        <v>69</v>
      </c>
      <c r="B305" s="221">
        <f t="shared" si="19"/>
        <v>1437</v>
      </c>
      <c r="C305" s="222">
        <f t="shared" si="20"/>
        <v>137.7599295957604</v>
      </c>
      <c r="D305" s="223">
        <v>3</v>
      </c>
      <c r="E305" s="284">
        <v>6192</v>
      </c>
      <c r="F305" s="221">
        <v>593</v>
      </c>
      <c r="G305" s="222">
        <f t="shared" si="21"/>
        <v>115.06943945853328</v>
      </c>
      <c r="H305" s="223">
        <v>3</v>
      </c>
      <c r="I305" s="284">
        <v>5825</v>
      </c>
      <c r="J305" s="221">
        <v>844</v>
      </c>
      <c r="K305" s="222">
        <f t="shared" si="22"/>
        <v>159.91572214074858</v>
      </c>
      <c r="L305" s="223">
        <v>3</v>
      </c>
      <c r="M305" s="284">
        <v>6505</v>
      </c>
    </row>
    <row r="306" spans="1:13" ht="12.75">
      <c r="A306" s="20" t="s">
        <v>51</v>
      </c>
      <c r="B306" s="221">
        <f t="shared" si="19"/>
        <v>751</v>
      </c>
      <c r="C306" s="222">
        <f t="shared" si="20"/>
        <v>71.9956208256201</v>
      </c>
      <c r="D306" s="223">
        <v>3</v>
      </c>
      <c r="E306" s="284">
        <v>6373</v>
      </c>
      <c r="F306" s="221">
        <v>380</v>
      </c>
      <c r="G306" s="222">
        <f t="shared" si="21"/>
        <v>73.73758346415286</v>
      </c>
      <c r="H306" s="223">
        <v>3</v>
      </c>
      <c r="I306" s="284">
        <v>6037</v>
      </c>
      <c r="J306" s="221">
        <v>371</v>
      </c>
      <c r="K306" s="222">
        <f t="shared" si="22"/>
        <v>70.2947072443338</v>
      </c>
      <c r="L306" s="223">
        <v>3</v>
      </c>
      <c r="M306" s="284">
        <v>6707</v>
      </c>
    </row>
    <row r="307" spans="1:13" ht="12.75">
      <c r="A307" s="21" t="s">
        <v>98</v>
      </c>
      <c r="B307" s="221">
        <f t="shared" si="19"/>
        <v>25</v>
      </c>
      <c r="C307" s="222">
        <f t="shared" si="20"/>
        <v>2.3966584828768336</v>
      </c>
      <c r="D307" s="223">
        <v>6</v>
      </c>
      <c r="E307" s="284">
        <v>13267</v>
      </c>
      <c r="F307" s="221">
        <v>17</v>
      </c>
      <c r="G307" s="222">
        <f t="shared" si="21"/>
        <v>3.29878662865947</v>
      </c>
      <c r="H307" s="223">
        <v>8</v>
      </c>
      <c r="I307" s="284">
        <v>13495</v>
      </c>
      <c r="J307" s="221">
        <v>8</v>
      </c>
      <c r="K307" s="222">
        <f t="shared" si="22"/>
        <v>1.5157888354573323</v>
      </c>
      <c r="L307" s="223">
        <v>3.5</v>
      </c>
      <c r="M307" s="284">
        <v>7968</v>
      </c>
    </row>
    <row r="308" spans="1:13" ht="12.75">
      <c r="A308" s="20" t="s">
        <v>50</v>
      </c>
      <c r="B308" s="221">
        <f t="shared" si="19"/>
        <v>263</v>
      </c>
      <c r="C308" s="222">
        <f t="shared" si="20"/>
        <v>25.212847239864292</v>
      </c>
      <c r="D308" s="223">
        <v>3</v>
      </c>
      <c r="E308" s="284">
        <v>4856</v>
      </c>
      <c r="F308" s="221">
        <v>92</v>
      </c>
      <c r="G308" s="222">
        <f t="shared" si="21"/>
        <v>17.852257049215957</v>
      </c>
      <c r="H308" s="223">
        <v>3</v>
      </c>
      <c r="I308" s="284">
        <v>4920</v>
      </c>
      <c r="J308" s="221">
        <v>171</v>
      </c>
      <c r="K308" s="222">
        <f t="shared" si="22"/>
        <v>32.39998635790048</v>
      </c>
      <c r="L308" s="223">
        <v>3</v>
      </c>
      <c r="M308" s="284">
        <v>4795</v>
      </c>
    </row>
    <row r="309" spans="1:13" ht="12.75">
      <c r="A309" s="293" t="s">
        <v>99</v>
      </c>
      <c r="B309" s="221">
        <f t="shared" si="19"/>
        <v>576</v>
      </c>
      <c r="C309" s="222">
        <f t="shared" si="20"/>
        <v>55.21901144548225</v>
      </c>
      <c r="D309" s="223">
        <v>4</v>
      </c>
      <c r="E309" s="284">
        <v>6952</v>
      </c>
      <c r="F309" s="221">
        <v>236</v>
      </c>
      <c r="G309" s="222">
        <f t="shared" si="21"/>
        <v>45.79492025668441</v>
      </c>
      <c r="H309" s="223">
        <v>3</v>
      </c>
      <c r="I309" s="284">
        <v>6619</v>
      </c>
      <c r="J309" s="221">
        <v>340</v>
      </c>
      <c r="K309" s="222">
        <f t="shared" si="22"/>
        <v>64.42102550693663</v>
      </c>
      <c r="L309" s="223">
        <v>4</v>
      </c>
      <c r="M309" s="284">
        <v>7168</v>
      </c>
    </row>
    <row r="310" spans="1:13" ht="12.75">
      <c r="A310" s="293" t="s">
        <v>70</v>
      </c>
      <c r="B310" s="221">
        <f t="shared" si="19"/>
        <v>9630</v>
      </c>
      <c r="C310" s="222">
        <f t="shared" si="20"/>
        <v>923.1928476041563</v>
      </c>
      <c r="D310" s="223">
        <v>5</v>
      </c>
      <c r="E310" s="284">
        <v>5414</v>
      </c>
      <c r="F310" s="221">
        <v>4409</v>
      </c>
      <c r="G310" s="222">
        <f t="shared" si="21"/>
        <v>855.5500144564472</v>
      </c>
      <c r="H310" s="223">
        <v>4</v>
      </c>
      <c r="I310" s="284">
        <v>5448</v>
      </c>
      <c r="J310" s="221">
        <v>5221</v>
      </c>
      <c r="K310" s="222">
        <f t="shared" si="22"/>
        <v>989.2416887403416</v>
      </c>
      <c r="L310" s="223">
        <v>5</v>
      </c>
      <c r="M310" s="284">
        <v>5385</v>
      </c>
    </row>
    <row r="311" spans="1:13" ht="12.75">
      <c r="A311" s="20" t="s">
        <v>72</v>
      </c>
      <c r="B311" s="221">
        <f t="shared" si="19"/>
        <v>6343</v>
      </c>
      <c r="C311" s="222">
        <f t="shared" si="20"/>
        <v>608.0801902755103</v>
      </c>
      <c r="D311" s="223">
        <v>6</v>
      </c>
      <c r="E311" s="284">
        <v>6269</v>
      </c>
      <c r="F311" s="221">
        <v>2614</v>
      </c>
      <c r="G311" s="222">
        <f t="shared" si="21"/>
        <v>507.23695572446206</v>
      </c>
      <c r="H311" s="223">
        <v>6</v>
      </c>
      <c r="I311" s="284">
        <v>6604</v>
      </c>
      <c r="J311" s="221">
        <v>3729</v>
      </c>
      <c r="K311" s="222">
        <f t="shared" si="22"/>
        <v>706.547070927549</v>
      </c>
      <c r="L311" s="223">
        <v>5</v>
      </c>
      <c r="M311" s="284">
        <v>6011</v>
      </c>
    </row>
    <row r="312" spans="1:13" ht="12.75">
      <c r="A312" s="20" t="s">
        <v>94</v>
      </c>
      <c r="B312" s="289">
        <v>2385</v>
      </c>
      <c r="C312" s="128">
        <f t="shared" si="20"/>
        <v>228.64121926644995</v>
      </c>
      <c r="D312" s="129">
        <v>3</v>
      </c>
      <c r="E312" s="130">
        <v>4159</v>
      </c>
      <c r="F312" s="289">
        <v>1470</v>
      </c>
      <c r="G312" s="128">
        <f t="shared" si="21"/>
        <v>285.2480202429071</v>
      </c>
      <c r="H312" s="129">
        <v>3</v>
      </c>
      <c r="I312" s="130">
        <v>4183</v>
      </c>
      <c r="J312" s="289">
        <v>915</v>
      </c>
      <c r="K312" s="128">
        <f t="shared" si="22"/>
        <v>173.3683480554324</v>
      </c>
      <c r="L312" s="129">
        <v>3</v>
      </c>
      <c r="M312" s="130">
        <v>4136</v>
      </c>
    </row>
    <row r="313" spans="1:13" ht="12.75">
      <c r="A313" s="21" t="s">
        <v>71</v>
      </c>
      <c r="B313" s="221">
        <f t="shared" si="19"/>
        <v>684</v>
      </c>
      <c r="C313" s="222">
        <f t="shared" si="20"/>
        <v>65.57257609151017</v>
      </c>
      <c r="D313" s="223">
        <v>3</v>
      </c>
      <c r="E313" s="284">
        <v>4815</v>
      </c>
      <c r="F313" s="285">
        <v>430</v>
      </c>
      <c r="G313" s="222">
        <f t="shared" si="21"/>
        <v>83.43989707785718</v>
      </c>
      <c r="H313" s="223">
        <v>3</v>
      </c>
      <c r="I313" s="284">
        <v>5062</v>
      </c>
      <c r="J313" s="285">
        <v>254</v>
      </c>
      <c r="K313" s="222">
        <f t="shared" si="22"/>
        <v>48.1262955257703</v>
      </c>
      <c r="L313" s="223">
        <v>3</v>
      </c>
      <c r="M313" s="284">
        <v>4504</v>
      </c>
    </row>
    <row r="314" spans="1:13" ht="12.75">
      <c r="A314" s="274" t="s">
        <v>49</v>
      </c>
      <c r="B314" s="8">
        <f t="shared" si="19"/>
        <v>834</v>
      </c>
      <c r="C314" s="9">
        <f t="shared" si="20"/>
        <v>79.95252698877117</v>
      </c>
      <c r="D314" s="10">
        <v>3</v>
      </c>
      <c r="E314" s="287">
        <v>3771</v>
      </c>
      <c r="F314" s="8">
        <v>524</v>
      </c>
      <c r="G314" s="9">
        <f t="shared" si="21"/>
        <v>101.68024667162132</v>
      </c>
      <c r="H314" s="10">
        <v>3</v>
      </c>
      <c r="I314" s="287">
        <v>3751</v>
      </c>
      <c r="J314" s="8">
        <v>310</v>
      </c>
      <c r="K314" s="9">
        <f t="shared" si="22"/>
        <v>58.73681737397163</v>
      </c>
      <c r="L314" s="10">
        <v>3</v>
      </c>
      <c r="M314" s="287">
        <v>3787</v>
      </c>
    </row>
    <row r="315" spans="1:13" ht="12.75">
      <c r="A315" s="14"/>
      <c r="B315" s="13"/>
      <c r="C315" s="29"/>
      <c r="D315" s="12"/>
      <c r="E315" s="13"/>
      <c r="F315" s="13"/>
      <c r="G315" s="14"/>
      <c r="H315" s="12"/>
      <c r="I315" s="13"/>
      <c r="J315" s="13"/>
      <c r="K315" s="14"/>
      <c r="L315" s="12"/>
      <c r="M315" s="13"/>
    </row>
    <row r="316" spans="1:13" s="209" customFormat="1" ht="12.75">
      <c r="A316" s="176" t="s">
        <v>89</v>
      </c>
      <c r="B316" s="63" t="s">
        <v>0</v>
      </c>
      <c r="C316" s="64"/>
      <c r="D316" s="64"/>
      <c r="E316" s="65"/>
      <c r="F316" s="63" t="s">
        <v>1</v>
      </c>
      <c r="G316" s="64"/>
      <c r="H316" s="64"/>
      <c r="I316" s="65"/>
      <c r="J316" s="63" t="s">
        <v>2</v>
      </c>
      <c r="K316" s="64"/>
      <c r="L316" s="64"/>
      <c r="M316" s="65"/>
    </row>
    <row r="317" spans="1:13" s="209" customFormat="1" ht="12.75">
      <c r="A317" s="295"/>
      <c r="B317" s="296"/>
      <c r="C317" s="297"/>
      <c r="D317" s="298" t="s">
        <v>3</v>
      </c>
      <c r="E317" s="299" t="s">
        <v>3</v>
      </c>
      <c r="F317" s="296"/>
      <c r="G317" s="297"/>
      <c r="H317" s="298" t="s">
        <v>3</v>
      </c>
      <c r="I317" s="299" t="s">
        <v>3</v>
      </c>
      <c r="J317" s="296"/>
      <c r="K317" s="297"/>
      <c r="L317" s="298" t="s">
        <v>3</v>
      </c>
      <c r="M317" s="307" t="s">
        <v>3</v>
      </c>
    </row>
    <row r="318" spans="1:13" s="209" customFormat="1" ht="12.75">
      <c r="A318" s="300"/>
      <c r="B318" s="301" t="s">
        <v>464</v>
      </c>
      <c r="C318" s="302"/>
      <c r="D318" s="298" t="s">
        <v>5</v>
      </c>
      <c r="E318" s="299" t="s">
        <v>6</v>
      </c>
      <c r="F318" s="301" t="s">
        <v>464</v>
      </c>
      <c r="G318" s="302"/>
      <c r="H318" s="298" t="s">
        <v>5</v>
      </c>
      <c r="I318" s="299" t="s">
        <v>6</v>
      </c>
      <c r="J318" s="301" t="s">
        <v>464</v>
      </c>
      <c r="K318" s="302"/>
      <c r="L318" s="298" t="s">
        <v>5</v>
      </c>
      <c r="M318" s="299" t="s">
        <v>6</v>
      </c>
    </row>
    <row r="319" spans="1:13" s="209" customFormat="1" ht="12.75">
      <c r="A319" s="69" t="s">
        <v>477</v>
      </c>
      <c r="B319" s="303" t="s">
        <v>478</v>
      </c>
      <c r="C319" s="304" t="s">
        <v>479</v>
      </c>
      <c r="D319" s="305" t="s">
        <v>7</v>
      </c>
      <c r="E319" s="306" t="s">
        <v>8</v>
      </c>
      <c r="F319" s="303" t="s">
        <v>478</v>
      </c>
      <c r="G319" s="304" t="s">
        <v>479</v>
      </c>
      <c r="H319" s="305" t="s">
        <v>7</v>
      </c>
      <c r="I319" s="306" t="s">
        <v>8</v>
      </c>
      <c r="J319" s="303" t="s">
        <v>478</v>
      </c>
      <c r="K319" s="304" t="s">
        <v>479</v>
      </c>
      <c r="L319" s="305" t="s">
        <v>7</v>
      </c>
      <c r="M319" s="306" t="s">
        <v>8</v>
      </c>
    </row>
    <row r="320" spans="1:13" ht="12.75">
      <c r="A320" s="293" t="s">
        <v>73</v>
      </c>
      <c r="B320" s="221">
        <f>F320+J320</f>
        <v>752</v>
      </c>
      <c r="C320" s="222">
        <f>B320*100000/1043119</f>
        <v>72.09148716493516</v>
      </c>
      <c r="D320" s="223">
        <v>3</v>
      </c>
      <c r="E320" s="284">
        <v>6978</v>
      </c>
      <c r="F320" s="221">
        <v>285</v>
      </c>
      <c r="G320" s="222">
        <f>F320*100000/515341</f>
        <v>55.30318759811465</v>
      </c>
      <c r="H320" s="223">
        <v>2</v>
      </c>
      <c r="I320" s="221">
        <v>7475</v>
      </c>
      <c r="J320" s="290">
        <v>467</v>
      </c>
      <c r="K320" s="211">
        <f>J320*100000/527778</f>
        <v>88.48417326982178</v>
      </c>
      <c r="L320" s="212">
        <v>3</v>
      </c>
      <c r="M320" s="291">
        <v>6761</v>
      </c>
    </row>
    <row r="321" spans="1:13" ht="12.75">
      <c r="A321" s="20" t="s">
        <v>74</v>
      </c>
      <c r="B321" s="221">
        <f>F321+J321</f>
        <v>497</v>
      </c>
      <c r="C321" s="222">
        <f>B321*100000/1043119</f>
        <v>47.645570639591455</v>
      </c>
      <c r="D321" s="223">
        <v>4</v>
      </c>
      <c r="E321" s="284">
        <v>7574</v>
      </c>
      <c r="F321" s="221">
        <v>169</v>
      </c>
      <c r="G321" s="222">
        <f>F321*100000/515341</f>
        <v>32.793820014320616</v>
      </c>
      <c r="H321" s="223">
        <v>3</v>
      </c>
      <c r="I321" s="221">
        <v>8431</v>
      </c>
      <c r="J321" s="285">
        <v>328</v>
      </c>
      <c r="K321" s="222">
        <f>J321*100000/527778</f>
        <v>62.14734225375063</v>
      </c>
      <c r="L321" s="223">
        <v>4</v>
      </c>
      <c r="M321" s="284">
        <v>7301</v>
      </c>
    </row>
    <row r="322" spans="1:13" ht="12.75">
      <c r="A322" s="21" t="s">
        <v>18</v>
      </c>
      <c r="B322" s="221">
        <f>F322+J322</f>
        <v>34</v>
      </c>
      <c r="C322" s="222">
        <f>B322*100000/1043119</f>
        <v>3.259455536712494</v>
      </c>
      <c r="D322" s="223">
        <v>6.5</v>
      </c>
      <c r="E322" s="284">
        <v>13545</v>
      </c>
      <c r="F322" s="221">
        <v>16</v>
      </c>
      <c r="G322" s="222">
        <f>F322*100000/515341</f>
        <v>3.1047403563853835</v>
      </c>
      <c r="H322" s="223">
        <v>5.5</v>
      </c>
      <c r="I322" s="221">
        <v>9561</v>
      </c>
      <c r="J322" s="285">
        <v>18</v>
      </c>
      <c r="K322" s="222">
        <f>J322*100000/527778</f>
        <v>3.410524879778998</v>
      </c>
      <c r="L322" s="223">
        <v>8.5</v>
      </c>
      <c r="M322" s="284">
        <v>14152</v>
      </c>
    </row>
    <row r="323" spans="1:13" ht="12.75">
      <c r="A323" s="21" t="s">
        <v>19</v>
      </c>
      <c r="B323" s="268" t="s">
        <v>10</v>
      </c>
      <c r="C323" s="269" t="s">
        <v>10</v>
      </c>
      <c r="D323" s="223">
        <v>15</v>
      </c>
      <c r="E323" s="221">
        <v>18841</v>
      </c>
      <c r="F323" s="279" t="s">
        <v>9</v>
      </c>
      <c r="G323" s="269" t="s">
        <v>9</v>
      </c>
      <c r="H323" s="223"/>
      <c r="I323" s="221"/>
      <c r="J323" s="279" t="s">
        <v>10</v>
      </c>
      <c r="K323" s="269" t="s">
        <v>10</v>
      </c>
      <c r="L323" s="223">
        <v>15</v>
      </c>
      <c r="M323" s="284">
        <v>18841</v>
      </c>
    </row>
    <row r="324" spans="1:13" ht="12.75">
      <c r="A324" s="19" t="s">
        <v>105</v>
      </c>
      <c r="B324" s="221">
        <f aca="true" t="shared" si="23" ref="B324:B369">F324+J324</f>
        <v>3164</v>
      </c>
      <c r="C324" s="222">
        <f aca="true" t="shared" si="24" ref="C324:C370">B324*100000/1043119</f>
        <v>303.3210975928921</v>
      </c>
      <c r="D324" s="223">
        <v>3</v>
      </c>
      <c r="E324" s="284">
        <v>9838</v>
      </c>
      <c r="F324" s="221">
        <v>2046</v>
      </c>
      <c r="G324" s="222">
        <f aca="true" t="shared" si="25" ref="G324:G370">F324*100000/515341</f>
        <v>397.0186730727809</v>
      </c>
      <c r="H324" s="223">
        <v>3</v>
      </c>
      <c r="I324" s="284">
        <v>9838</v>
      </c>
      <c r="J324" s="221">
        <v>1118</v>
      </c>
      <c r="K324" s="222">
        <f aca="true" t="shared" si="26" ref="K324:K370">J324*100000/527778</f>
        <v>211.8314897551622</v>
      </c>
      <c r="L324" s="223">
        <v>3.5</v>
      </c>
      <c r="M324" s="284">
        <v>9842</v>
      </c>
    </row>
    <row r="325" spans="1:13" ht="12.75">
      <c r="A325" s="294" t="s">
        <v>61</v>
      </c>
      <c r="B325" s="221"/>
      <c r="C325" s="222"/>
      <c r="D325" s="223"/>
      <c r="E325" s="284"/>
      <c r="F325" s="221"/>
      <c r="G325" s="222"/>
      <c r="H325" s="223"/>
      <c r="I325" s="284"/>
      <c r="J325" s="221"/>
      <c r="K325" s="222"/>
      <c r="L325" s="223"/>
      <c r="M325" s="284"/>
    </row>
    <row r="326" spans="1:13" ht="12.75">
      <c r="A326" s="294" t="s">
        <v>60</v>
      </c>
      <c r="B326" s="221">
        <f t="shared" si="23"/>
        <v>2120</v>
      </c>
      <c r="C326" s="222">
        <f t="shared" si="24"/>
        <v>203.2366393479555</v>
      </c>
      <c r="D326" s="223">
        <v>3</v>
      </c>
      <c r="E326" s="284">
        <v>10198</v>
      </c>
      <c r="F326" s="221">
        <v>1492</v>
      </c>
      <c r="G326" s="222">
        <f t="shared" si="25"/>
        <v>289.517038232937</v>
      </c>
      <c r="H326" s="223">
        <v>2</v>
      </c>
      <c r="I326" s="284">
        <v>10470</v>
      </c>
      <c r="J326" s="221">
        <v>628</v>
      </c>
      <c r="K326" s="222">
        <f t="shared" si="26"/>
        <v>118.9894235834006</v>
      </c>
      <c r="L326" s="223">
        <v>3</v>
      </c>
      <c r="M326" s="284">
        <v>9691</v>
      </c>
    </row>
    <row r="327" spans="1:13" ht="12.75">
      <c r="A327" s="21" t="s">
        <v>20</v>
      </c>
      <c r="B327" s="221">
        <f t="shared" si="23"/>
        <v>983</v>
      </c>
      <c r="C327" s="222">
        <f t="shared" si="24"/>
        <v>94.2366115467171</v>
      </c>
      <c r="D327" s="223">
        <v>2</v>
      </c>
      <c r="E327" s="284">
        <v>12171</v>
      </c>
      <c r="F327" s="221">
        <v>773</v>
      </c>
      <c r="G327" s="222">
        <f t="shared" si="25"/>
        <v>149.99776846786884</v>
      </c>
      <c r="H327" s="223">
        <v>2</v>
      </c>
      <c r="I327" s="284">
        <v>11911</v>
      </c>
      <c r="J327" s="221">
        <v>210</v>
      </c>
      <c r="K327" s="222">
        <f t="shared" si="26"/>
        <v>39.78945693075497</v>
      </c>
      <c r="L327" s="223">
        <v>2</v>
      </c>
      <c r="M327" s="284">
        <v>13005</v>
      </c>
    </row>
    <row r="328" spans="1:13" ht="12.75">
      <c r="A328" s="22" t="s">
        <v>21</v>
      </c>
      <c r="B328" s="221">
        <f t="shared" si="23"/>
        <v>391</v>
      </c>
      <c r="C328" s="222">
        <f t="shared" si="24"/>
        <v>37.48373867219368</v>
      </c>
      <c r="D328" s="223">
        <v>3</v>
      </c>
      <c r="E328" s="284">
        <v>15367</v>
      </c>
      <c r="F328" s="221">
        <v>309</v>
      </c>
      <c r="G328" s="222">
        <f t="shared" si="25"/>
        <v>59.96029813269272</v>
      </c>
      <c r="H328" s="223">
        <v>3</v>
      </c>
      <c r="I328" s="284">
        <v>14659</v>
      </c>
      <c r="J328" s="221">
        <v>82</v>
      </c>
      <c r="K328" s="222">
        <f t="shared" si="26"/>
        <v>15.536835563437657</v>
      </c>
      <c r="L328" s="223">
        <v>3</v>
      </c>
      <c r="M328" s="284">
        <v>16364</v>
      </c>
    </row>
    <row r="329" spans="1:13" ht="12.75">
      <c r="A329" s="22" t="s">
        <v>22</v>
      </c>
      <c r="B329" s="221">
        <f t="shared" si="23"/>
        <v>446</v>
      </c>
      <c r="C329" s="222">
        <f t="shared" si="24"/>
        <v>42.756387334522714</v>
      </c>
      <c r="D329" s="223">
        <v>2</v>
      </c>
      <c r="E329" s="284">
        <v>11818</v>
      </c>
      <c r="F329" s="221">
        <v>354</v>
      </c>
      <c r="G329" s="222">
        <f t="shared" si="25"/>
        <v>68.69238038502661</v>
      </c>
      <c r="H329" s="223">
        <v>2</v>
      </c>
      <c r="I329" s="284">
        <v>11735</v>
      </c>
      <c r="J329" s="221">
        <v>92</v>
      </c>
      <c r="K329" s="222">
        <f t="shared" si="26"/>
        <v>17.431571607759324</v>
      </c>
      <c r="L329" s="223">
        <v>2</v>
      </c>
      <c r="M329" s="284">
        <v>13069</v>
      </c>
    </row>
    <row r="330" spans="1:13" ht="12.75">
      <c r="A330" s="21" t="s">
        <v>62</v>
      </c>
      <c r="B330" s="221">
        <f t="shared" si="23"/>
        <v>246</v>
      </c>
      <c r="C330" s="222">
        <f t="shared" si="24"/>
        <v>23.583119471508045</v>
      </c>
      <c r="D330" s="223">
        <v>4</v>
      </c>
      <c r="E330" s="284">
        <v>9109</v>
      </c>
      <c r="F330" s="221">
        <v>157</v>
      </c>
      <c r="G330" s="222">
        <f t="shared" si="25"/>
        <v>30.465264747031576</v>
      </c>
      <c r="H330" s="223">
        <v>4</v>
      </c>
      <c r="I330" s="284">
        <v>9493</v>
      </c>
      <c r="J330" s="221">
        <v>89</v>
      </c>
      <c r="K330" s="222">
        <f t="shared" si="26"/>
        <v>16.863150794462822</v>
      </c>
      <c r="L330" s="223">
        <v>4</v>
      </c>
      <c r="M330" s="284">
        <v>8392</v>
      </c>
    </row>
    <row r="331" spans="1:13" ht="12.75">
      <c r="A331" s="294" t="s">
        <v>75</v>
      </c>
      <c r="B331" s="221">
        <f t="shared" si="23"/>
        <v>327</v>
      </c>
      <c r="C331" s="222">
        <f t="shared" si="24"/>
        <v>31.348292956028985</v>
      </c>
      <c r="D331" s="223">
        <v>4</v>
      </c>
      <c r="E331" s="284">
        <v>12012</v>
      </c>
      <c r="F331" s="221">
        <v>155</v>
      </c>
      <c r="G331" s="222">
        <f t="shared" si="25"/>
        <v>30.077172202483403</v>
      </c>
      <c r="H331" s="223">
        <v>4</v>
      </c>
      <c r="I331" s="284">
        <v>11020</v>
      </c>
      <c r="J331" s="221">
        <v>172</v>
      </c>
      <c r="K331" s="222">
        <f t="shared" si="26"/>
        <v>32.58945996233265</v>
      </c>
      <c r="L331" s="223">
        <v>4</v>
      </c>
      <c r="M331" s="284">
        <v>13150</v>
      </c>
    </row>
    <row r="332" spans="1:13" ht="12.75">
      <c r="A332" s="20" t="s">
        <v>76</v>
      </c>
      <c r="B332" s="221">
        <f t="shared" si="23"/>
        <v>94</v>
      </c>
      <c r="C332" s="222">
        <f t="shared" si="24"/>
        <v>9.011435895616895</v>
      </c>
      <c r="D332" s="223">
        <v>5</v>
      </c>
      <c r="E332" s="284">
        <v>16407</v>
      </c>
      <c r="F332" s="285">
        <v>40</v>
      </c>
      <c r="G332" s="222">
        <f t="shared" si="25"/>
        <v>7.761850890963459</v>
      </c>
      <c r="H332" s="223">
        <v>4</v>
      </c>
      <c r="I332" s="284">
        <v>13467</v>
      </c>
      <c r="J332" s="285">
        <v>54</v>
      </c>
      <c r="K332" s="222">
        <f t="shared" si="26"/>
        <v>10.231574639336994</v>
      </c>
      <c r="L332" s="223">
        <v>5</v>
      </c>
      <c r="M332" s="284">
        <v>18294</v>
      </c>
    </row>
    <row r="333" spans="1:13" ht="12.75">
      <c r="A333" s="293" t="s">
        <v>77</v>
      </c>
      <c r="B333" s="221">
        <f t="shared" si="23"/>
        <v>2980</v>
      </c>
      <c r="C333" s="222">
        <f t="shared" si="24"/>
        <v>285.68169115891857</v>
      </c>
      <c r="D333" s="223">
        <v>3</v>
      </c>
      <c r="E333" s="284">
        <v>6479</v>
      </c>
      <c r="F333" s="221">
        <v>1251</v>
      </c>
      <c r="G333" s="222">
        <f t="shared" si="25"/>
        <v>242.75188661488218</v>
      </c>
      <c r="H333" s="223">
        <v>3</v>
      </c>
      <c r="I333" s="284">
        <v>6660</v>
      </c>
      <c r="J333" s="221">
        <v>1729</v>
      </c>
      <c r="K333" s="222">
        <f t="shared" si="26"/>
        <v>327.599862063216</v>
      </c>
      <c r="L333" s="223">
        <v>3</v>
      </c>
      <c r="M333" s="284">
        <v>6419</v>
      </c>
    </row>
    <row r="334" spans="1:13" ht="12.75">
      <c r="A334" s="20" t="s">
        <v>63</v>
      </c>
      <c r="B334" s="221">
        <f t="shared" si="23"/>
        <v>1066</v>
      </c>
      <c r="C334" s="222">
        <f t="shared" si="24"/>
        <v>102.19351770986819</v>
      </c>
      <c r="D334" s="223">
        <v>4</v>
      </c>
      <c r="E334" s="284">
        <v>7184</v>
      </c>
      <c r="F334" s="221">
        <v>505</v>
      </c>
      <c r="G334" s="222">
        <f t="shared" si="25"/>
        <v>97.99336749841368</v>
      </c>
      <c r="H334" s="223">
        <v>4</v>
      </c>
      <c r="I334" s="284">
        <v>6844</v>
      </c>
      <c r="J334" s="221">
        <v>561</v>
      </c>
      <c r="K334" s="222">
        <f t="shared" si="26"/>
        <v>106.29469208644544</v>
      </c>
      <c r="L334" s="223">
        <v>4</v>
      </c>
      <c r="M334" s="284">
        <v>7424</v>
      </c>
    </row>
    <row r="335" spans="1:13" ht="12.75">
      <c r="A335" s="21" t="s">
        <v>23</v>
      </c>
      <c r="B335" s="221">
        <f t="shared" si="23"/>
        <v>1053</v>
      </c>
      <c r="C335" s="222">
        <f t="shared" si="24"/>
        <v>100.94725529877223</v>
      </c>
      <c r="D335" s="223">
        <v>4</v>
      </c>
      <c r="E335" s="284">
        <v>7199</v>
      </c>
      <c r="F335" s="221">
        <v>495</v>
      </c>
      <c r="G335" s="222">
        <f t="shared" si="25"/>
        <v>96.0529047756728</v>
      </c>
      <c r="H335" s="223">
        <v>4</v>
      </c>
      <c r="I335" s="284">
        <v>6894</v>
      </c>
      <c r="J335" s="221">
        <v>558</v>
      </c>
      <c r="K335" s="222">
        <f t="shared" si="26"/>
        <v>105.72627127314894</v>
      </c>
      <c r="L335" s="223">
        <v>4</v>
      </c>
      <c r="M335" s="284">
        <v>7399</v>
      </c>
    </row>
    <row r="336" spans="1:13" ht="12.75">
      <c r="A336" s="20" t="s">
        <v>64</v>
      </c>
      <c r="B336" s="221">
        <f t="shared" si="23"/>
        <v>1155</v>
      </c>
      <c r="C336" s="222">
        <f t="shared" si="24"/>
        <v>110.72562190890972</v>
      </c>
      <c r="D336" s="223">
        <v>3</v>
      </c>
      <c r="E336" s="284">
        <v>5507</v>
      </c>
      <c r="F336" s="221">
        <v>312</v>
      </c>
      <c r="G336" s="222">
        <f t="shared" si="25"/>
        <v>60.54243694951498</v>
      </c>
      <c r="H336" s="223">
        <v>3</v>
      </c>
      <c r="I336" s="284">
        <v>5285</v>
      </c>
      <c r="J336" s="221">
        <v>843</v>
      </c>
      <c r="K336" s="222">
        <f t="shared" si="26"/>
        <v>159.7262485363164</v>
      </c>
      <c r="L336" s="223">
        <v>3</v>
      </c>
      <c r="M336" s="284">
        <v>5561</v>
      </c>
    </row>
    <row r="337" spans="1:13" ht="12.75">
      <c r="A337" s="21" t="s">
        <v>65</v>
      </c>
      <c r="B337" s="221">
        <f t="shared" si="23"/>
        <v>168</v>
      </c>
      <c r="C337" s="222">
        <f t="shared" si="24"/>
        <v>16.105545004932324</v>
      </c>
      <c r="D337" s="223">
        <v>3</v>
      </c>
      <c r="E337" s="284">
        <v>6144</v>
      </c>
      <c r="F337" s="221">
        <v>63</v>
      </c>
      <c r="G337" s="222">
        <f t="shared" si="25"/>
        <v>12.224915153267448</v>
      </c>
      <c r="H337" s="223">
        <v>3</v>
      </c>
      <c r="I337" s="284">
        <v>5809</v>
      </c>
      <c r="J337" s="221">
        <v>105</v>
      </c>
      <c r="K337" s="222">
        <f t="shared" si="26"/>
        <v>19.894728465377487</v>
      </c>
      <c r="L337" s="223">
        <v>4</v>
      </c>
      <c r="M337" s="284">
        <v>6690</v>
      </c>
    </row>
    <row r="338" spans="1:13" ht="12.75">
      <c r="A338" s="21" t="s">
        <v>78</v>
      </c>
      <c r="B338" s="221">
        <f t="shared" si="23"/>
        <v>109</v>
      </c>
      <c r="C338" s="222">
        <f t="shared" si="24"/>
        <v>10.449430985342996</v>
      </c>
      <c r="D338" s="223">
        <v>3</v>
      </c>
      <c r="E338" s="284">
        <v>7026</v>
      </c>
      <c r="F338" s="221">
        <v>38</v>
      </c>
      <c r="G338" s="222">
        <f t="shared" si="25"/>
        <v>7.373758346415286</v>
      </c>
      <c r="H338" s="223">
        <v>3</v>
      </c>
      <c r="I338" s="284">
        <v>5797</v>
      </c>
      <c r="J338" s="221">
        <v>71</v>
      </c>
      <c r="K338" s="222">
        <f t="shared" si="26"/>
        <v>13.452625914683825</v>
      </c>
      <c r="L338" s="223">
        <v>4</v>
      </c>
      <c r="M338" s="284">
        <v>7310</v>
      </c>
    </row>
    <row r="339" spans="1:13" ht="12.75">
      <c r="A339" s="21" t="s">
        <v>24</v>
      </c>
      <c r="B339" s="221">
        <f t="shared" si="23"/>
        <v>16</v>
      </c>
      <c r="C339" s="222">
        <f t="shared" si="24"/>
        <v>1.5338614290411736</v>
      </c>
      <c r="D339" s="223">
        <v>3.5</v>
      </c>
      <c r="E339" s="284">
        <v>12676</v>
      </c>
      <c r="F339" s="221">
        <v>10</v>
      </c>
      <c r="G339" s="222">
        <f t="shared" si="25"/>
        <v>1.9404627227408648</v>
      </c>
      <c r="H339" s="223">
        <v>4</v>
      </c>
      <c r="I339" s="284">
        <v>16091</v>
      </c>
      <c r="J339" s="221">
        <v>6</v>
      </c>
      <c r="K339" s="222">
        <f t="shared" si="26"/>
        <v>1.1368416265929993</v>
      </c>
      <c r="L339" s="223">
        <v>2.5</v>
      </c>
      <c r="M339" s="284">
        <v>10133</v>
      </c>
    </row>
    <row r="340" spans="1:13" ht="12.75">
      <c r="A340" s="21" t="s">
        <v>25</v>
      </c>
      <c r="B340" s="221">
        <f t="shared" si="23"/>
        <v>1007</v>
      </c>
      <c r="C340" s="222">
        <f t="shared" si="24"/>
        <v>96.53740369027886</v>
      </c>
      <c r="D340" s="223">
        <v>3</v>
      </c>
      <c r="E340" s="284">
        <v>5366</v>
      </c>
      <c r="F340" s="221">
        <v>255</v>
      </c>
      <c r="G340" s="222">
        <f t="shared" si="25"/>
        <v>49.48179942989205</v>
      </c>
      <c r="H340" s="223">
        <v>3</v>
      </c>
      <c r="I340" s="284">
        <v>5053</v>
      </c>
      <c r="J340" s="221">
        <v>752</v>
      </c>
      <c r="K340" s="222">
        <f t="shared" si="26"/>
        <v>142.48415053298925</v>
      </c>
      <c r="L340" s="223">
        <v>3</v>
      </c>
      <c r="M340" s="284">
        <v>5413</v>
      </c>
    </row>
    <row r="341" spans="1:13" ht="12.75">
      <c r="A341" s="293" t="s">
        <v>79</v>
      </c>
      <c r="B341" s="221">
        <f t="shared" si="23"/>
        <v>5881</v>
      </c>
      <c r="C341" s="222">
        <f t="shared" si="24"/>
        <v>563.7899415119464</v>
      </c>
      <c r="D341" s="223">
        <v>3</v>
      </c>
      <c r="E341" s="284">
        <v>7849</v>
      </c>
      <c r="F341" s="221">
        <v>2778</v>
      </c>
      <c r="G341" s="222">
        <f t="shared" si="25"/>
        <v>539.0605443774123</v>
      </c>
      <c r="H341" s="223">
        <v>3</v>
      </c>
      <c r="I341" s="284">
        <v>7645</v>
      </c>
      <c r="J341" s="221">
        <v>3103</v>
      </c>
      <c r="K341" s="222">
        <f t="shared" si="26"/>
        <v>587.9365945530128</v>
      </c>
      <c r="L341" s="223">
        <v>3</v>
      </c>
      <c r="M341" s="284">
        <v>7944</v>
      </c>
    </row>
    <row r="342" spans="1:13" ht="12.75">
      <c r="A342" s="20" t="s">
        <v>26</v>
      </c>
      <c r="B342" s="221">
        <f t="shared" si="23"/>
        <v>183</v>
      </c>
      <c r="C342" s="222">
        <f t="shared" si="24"/>
        <v>17.54354009465842</v>
      </c>
      <c r="D342" s="223">
        <v>3</v>
      </c>
      <c r="E342" s="284">
        <v>6967</v>
      </c>
      <c r="F342" s="221">
        <v>127</v>
      </c>
      <c r="G342" s="222">
        <f t="shared" si="25"/>
        <v>24.64387657880898</v>
      </c>
      <c r="H342" s="223">
        <v>3</v>
      </c>
      <c r="I342" s="284">
        <v>7091</v>
      </c>
      <c r="J342" s="221">
        <v>56</v>
      </c>
      <c r="K342" s="222">
        <f t="shared" si="26"/>
        <v>10.610521848201326</v>
      </c>
      <c r="L342" s="223">
        <v>3</v>
      </c>
      <c r="M342" s="284">
        <v>6658</v>
      </c>
    </row>
    <row r="343" spans="1:13" ht="12.75">
      <c r="A343" s="20" t="s">
        <v>27</v>
      </c>
      <c r="B343" s="221">
        <f t="shared" si="23"/>
        <v>910</v>
      </c>
      <c r="C343" s="222">
        <f t="shared" si="24"/>
        <v>87.23836877671675</v>
      </c>
      <c r="D343" s="223">
        <v>2</v>
      </c>
      <c r="E343" s="284">
        <v>7590</v>
      </c>
      <c r="F343" s="221">
        <v>530</v>
      </c>
      <c r="G343" s="222">
        <f t="shared" si="25"/>
        <v>102.84452430526584</v>
      </c>
      <c r="H343" s="223">
        <v>2</v>
      </c>
      <c r="I343" s="284">
        <v>7453</v>
      </c>
      <c r="J343" s="221">
        <v>380</v>
      </c>
      <c r="K343" s="222">
        <f t="shared" si="26"/>
        <v>71.99996968422329</v>
      </c>
      <c r="L343" s="223">
        <v>2</v>
      </c>
      <c r="M343" s="284">
        <v>8010</v>
      </c>
    </row>
    <row r="344" spans="1:13" ht="12.75">
      <c r="A344" s="20" t="s">
        <v>28</v>
      </c>
      <c r="B344" s="221">
        <f t="shared" si="23"/>
        <v>585</v>
      </c>
      <c r="C344" s="222">
        <f t="shared" si="24"/>
        <v>56.08180849931791</v>
      </c>
      <c r="D344" s="223">
        <v>4</v>
      </c>
      <c r="E344" s="284">
        <v>7577</v>
      </c>
      <c r="F344" s="285">
        <v>249</v>
      </c>
      <c r="G344" s="222">
        <f t="shared" si="25"/>
        <v>48.31752179624753</v>
      </c>
      <c r="H344" s="223">
        <v>4</v>
      </c>
      <c r="I344" s="284">
        <v>7883</v>
      </c>
      <c r="J344" s="285">
        <v>336</v>
      </c>
      <c r="K344" s="222">
        <f t="shared" si="26"/>
        <v>63.663131089207965</v>
      </c>
      <c r="L344" s="223">
        <v>4</v>
      </c>
      <c r="M344" s="284">
        <v>7472</v>
      </c>
    </row>
    <row r="345" spans="1:13" ht="12.75">
      <c r="A345" s="20" t="s">
        <v>29</v>
      </c>
      <c r="B345" s="221">
        <f t="shared" si="23"/>
        <v>544</v>
      </c>
      <c r="C345" s="222">
        <f t="shared" si="24"/>
        <v>52.151288587399904</v>
      </c>
      <c r="D345" s="223">
        <v>3</v>
      </c>
      <c r="E345" s="284">
        <v>7103</v>
      </c>
      <c r="F345" s="221">
        <v>248</v>
      </c>
      <c r="G345" s="222">
        <f t="shared" si="25"/>
        <v>48.12347552397345</v>
      </c>
      <c r="H345" s="223">
        <v>3</v>
      </c>
      <c r="I345" s="284">
        <v>7039</v>
      </c>
      <c r="J345" s="221">
        <v>296</v>
      </c>
      <c r="K345" s="222">
        <f t="shared" si="26"/>
        <v>56.0841869119213</v>
      </c>
      <c r="L345" s="223">
        <v>3</v>
      </c>
      <c r="M345" s="284">
        <v>7145</v>
      </c>
    </row>
    <row r="346" spans="1:13" ht="12.75">
      <c r="A346" s="20" t="s">
        <v>80</v>
      </c>
      <c r="B346" s="221">
        <f t="shared" si="23"/>
        <v>379</v>
      </c>
      <c r="C346" s="222">
        <f t="shared" si="24"/>
        <v>36.3333426004128</v>
      </c>
      <c r="D346" s="223">
        <v>5</v>
      </c>
      <c r="E346" s="284">
        <v>9898</v>
      </c>
      <c r="F346" s="285">
        <v>248</v>
      </c>
      <c r="G346" s="222">
        <f t="shared" si="25"/>
        <v>48.12347552397345</v>
      </c>
      <c r="H346" s="223">
        <v>5</v>
      </c>
      <c r="I346" s="284">
        <v>10158</v>
      </c>
      <c r="J346" s="285">
        <v>131</v>
      </c>
      <c r="K346" s="222">
        <f t="shared" si="26"/>
        <v>24.82104218061382</v>
      </c>
      <c r="L346" s="223">
        <v>4</v>
      </c>
      <c r="M346" s="284">
        <v>9288</v>
      </c>
    </row>
    <row r="347" spans="1:13" ht="12.75">
      <c r="A347" s="20" t="s">
        <v>106</v>
      </c>
      <c r="B347" s="221">
        <f t="shared" si="23"/>
        <v>207</v>
      </c>
      <c r="C347" s="222">
        <f t="shared" si="24"/>
        <v>19.844332238220183</v>
      </c>
      <c r="D347" s="223">
        <v>5</v>
      </c>
      <c r="E347" s="284">
        <v>11863</v>
      </c>
      <c r="F347" s="285">
        <v>137</v>
      </c>
      <c r="G347" s="222">
        <f t="shared" si="25"/>
        <v>26.584339301549846</v>
      </c>
      <c r="H347" s="223">
        <v>5</v>
      </c>
      <c r="I347" s="284">
        <v>11971</v>
      </c>
      <c r="J347" s="285">
        <v>70</v>
      </c>
      <c r="K347" s="222">
        <f t="shared" si="26"/>
        <v>13.263152310251659</v>
      </c>
      <c r="L347" s="223">
        <v>5</v>
      </c>
      <c r="M347" s="284">
        <v>11630</v>
      </c>
    </row>
    <row r="348" spans="1:13" ht="12.75">
      <c r="A348" s="280" t="s">
        <v>66</v>
      </c>
      <c r="B348" s="8">
        <f t="shared" si="23"/>
        <v>1013</v>
      </c>
      <c r="C348" s="9">
        <f t="shared" si="24"/>
        <v>97.1126017261693</v>
      </c>
      <c r="D348" s="10">
        <v>2</v>
      </c>
      <c r="E348" s="287">
        <v>8493</v>
      </c>
      <c r="F348" s="8">
        <v>198</v>
      </c>
      <c r="G348" s="9">
        <f t="shared" si="25"/>
        <v>38.42116191026912</v>
      </c>
      <c r="H348" s="10">
        <v>2</v>
      </c>
      <c r="I348" s="287">
        <v>9770</v>
      </c>
      <c r="J348" s="8">
        <v>815</v>
      </c>
      <c r="K348" s="9">
        <f t="shared" si="26"/>
        <v>154.42098761221575</v>
      </c>
      <c r="L348" s="10">
        <v>2</v>
      </c>
      <c r="M348" s="287">
        <v>8347</v>
      </c>
    </row>
    <row r="349" spans="1:13" ht="12.75">
      <c r="A349" s="196"/>
      <c r="B349" s="210"/>
      <c r="C349" s="211"/>
      <c r="D349" s="212"/>
      <c r="E349" s="210"/>
      <c r="F349" s="210"/>
      <c r="G349" s="211"/>
      <c r="H349" s="212"/>
      <c r="I349" s="210"/>
      <c r="J349" s="210"/>
      <c r="K349" s="211"/>
      <c r="L349" s="212"/>
      <c r="M349" s="210"/>
    </row>
    <row r="350" spans="1:13" s="209" customFormat="1" ht="12.75">
      <c r="A350" s="176" t="s">
        <v>89</v>
      </c>
      <c r="B350" s="63" t="s">
        <v>0</v>
      </c>
      <c r="C350" s="64"/>
      <c r="D350" s="64"/>
      <c r="E350" s="65"/>
      <c r="F350" s="63" t="s">
        <v>1</v>
      </c>
      <c r="G350" s="64"/>
      <c r="H350" s="64"/>
      <c r="I350" s="65"/>
      <c r="J350" s="63" t="s">
        <v>2</v>
      </c>
      <c r="K350" s="64"/>
      <c r="L350" s="64"/>
      <c r="M350" s="65"/>
    </row>
    <row r="351" spans="1:13" s="209" customFormat="1" ht="12.75">
      <c r="A351" s="295"/>
      <c r="B351" s="296"/>
      <c r="C351" s="297"/>
      <c r="D351" s="298" t="s">
        <v>3</v>
      </c>
      <c r="E351" s="299" t="s">
        <v>3</v>
      </c>
      <c r="F351" s="296"/>
      <c r="G351" s="297"/>
      <c r="H351" s="298" t="s">
        <v>3</v>
      </c>
      <c r="I351" s="299" t="s">
        <v>3</v>
      </c>
      <c r="J351" s="296"/>
      <c r="K351" s="297"/>
      <c r="L351" s="298" t="s">
        <v>3</v>
      </c>
      <c r="M351" s="299" t="s">
        <v>3</v>
      </c>
    </row>
    <row r="352" spans="1:13" s="209" customFormat="1" ht="12.75">
      <c r="A352" s="300"/>
      <c r="B352" s="301" t="s">
        <v>464</v>
      </c>
      <c r="C352" s="302"/>
      <c r="D352" s="298" t="s">
        <v>5</v>
      </c>
      <c r="E352" s="299" t="s">
        <v>6</v>
      </c>
      <c r="F352" s="301" t="s">
        <v>464</v>
      </c>
      <c r="G352" s="302"/>
      <c r="H352" s="298" t="s">
        <v>5</v>
      </c>
      <c r="I352" s="299" t="s">
        <v>6</v>
      </c>
      <c r="J352" s="301" t="s">
        <v>464</v>
      </c>
      <c r="K352" s="302"/>
      <c r="L352" s="298" t="s">
        <v>5</v>
      </c>
      <c r="M352" s="299" t="s">
        <v>6</v>
      </c>
    </row>
    <row r="353" spans="1:13" s="209" customFormat="1" ht="12.75">
      <c r="A353" s="69" t="s">
        <v>477</v>
      </c>
      <c r="B353" s="303" t="s">
        <v>478</v>
      </c>
      <c r="C353" s="304" t="s">
        <v>479</v>
      </c>
      <c r="D353" s="305" t="s">
        <v>7</v>
      </c>
      <c r="E353" s="306" t="s">
        <v>8</v>
      </c>
      <c r="F353" s="303" t="s">
        <v>478</v>
      </c>
      <c r="G353" s="304" t="s">
        <v>479</v>
      </c>
      <c r="H353" s="305" t="s">
        <v>7</v>
      </c>
      <c r="I353" s="306" t="s">
        <v>8</v>
      </c>
      <c r="J353" s="303" t="s">
        <v>478</v>
      </c>
      <c r="K353" s="304" t="s">
        <v>479</v>
      </c>
      <c r="L353" s="305" t="s">
        <v>7</v>
      </c>
      <c r="M353" s="306" t="s">
        <v>8</v>
      </c>
    </row>
    <row r="354" spans="1:13" ht="12.75">
      <c r="A354" s="293" t="s">
        <v>81</v>
      </c>
      <c r="B354" s="221">
        <f t="shared" si="23"/>
        <v>3394</v>
      </c>
      <c r="C354" s="222">
        <f t="shared" si="24"/>
        <v>325.370355635359</v>
      </c>
      <c r="D354" s="223">
        <v>2</v>
      </c>
      <c r="E354" s="284">
        <v>6754</v>
      </c>
      <c r="F354" s="221">
        <v>574</v>
      </c>
      <c r="G354" s="222">
        <f t="shared" si="25"/>
        <v>111.38256028532564</v>
      </c>
      <c r="H354" s="223">
        <v>2</v>
      </c>
      <c r="I354" s="284">
        <v>6363</v>
      </c>
      <c r="J354" s="221">
        <v>2820</v>
      </c>
      <c r="K354" s="222">
        <f t="shared" si="26"/>
        <v>534.3155644987097</v>
      </c>
      <c r="L354" s="223">
        <v>2</v>
      </c>
      <c r="M354" s="284">
        <v>6818</v>
      </c>
    </row>
    <row r="355" spans="1:13" ht="12.75">
      <c r="A355" s="20" t="s">
        <v>82</v>
      </c>
      <c r="B355" s="221">
        <f t="shared" si="23"/>
        <v>150</v>
      </c>
      <c r="C355" s="222">
        <f t="shared" si="24"/>
        <v>14.379950897261002</v>
      </c>
      <c r="D355" s="223">
        <v>5</v>
      </c>
      <c r="E355" s="284">
        <v>11614</v>
      </c>
      <c r="F355" s="285">
        <v>74</v>
      </c>
      <c r="G355" s="222">
        <f t="shared" si="25"/>
        <v>14.359424148282399</v>
      </c>
      <c r="H355" s="223">
        <v>5</v>
      </c>
      <c r="I355" s="284">
        <v>12952</v>
      </c>
      <c r="J355" s="285">
        <v>76</v>
      </c>
      <c r="K355" s="222">
        <f t="shared" si="26"/>
        <v>14.399993936844659</v>
      </c>
      <c r="L355" s="223">
        <v>5</v>
      </c>
      <c r="M355" s="284">
        <v>10590</v>
      </c>
    </row>
    <row r="356" spans="1:13" ht="12.75">
      <c r="A356" s="20" t="s">
        <v>30</v>
      </c>
      <c r="B356" s="221">
        <f t="shared" si="23"/>
        <v>579</v>
      </c>
      <c r="C356" s="222">
        <f t="shared" si="24"/>
        <v>55.50661046342747</v>
      </c>
      <c r="D356" s="223">
        <v>2</v>
      </c>
      <c r="E356" s="284">
        <v>5964</v>
      </c>
      <c r="F356" s="221">
        <v>299</v>
      </c>
      <c r="G356" s="222">
        <f t="shared" si="25"/>
        <v>58.01983540995186</v>
      </c>
      <c r="H356" s="223">
        <v>2</v>
      </c>
      <c r="I356" s="284">
        <v>6135</v>
      </c>
      <c r="J356" s="221">
        <v>280</v>
      </c>
      <c r="K356" s="222">
        <f t="shared" si="26"/>
        <v>53.052609241006635</v>
      </c>
      <c r="L356" s="223">
        <v>2</v>
      </c>
      <c r="M356" s="284">
        <v>5740</v>
      </c>
    </row>
    <row r="357" spans="1:13" ht="12.75">
      <c r="A357" s="20" t="s">
        <v>107</v>
      </c>
      <c r="B357" s="268" t="s">
        <v>10</v>
      </c>
      <c r="C357" s="269" t="s">
        <v>10</v>
      </c>
      <c r="D357" s="223">
        <v>1.5</v>
      </c>
      <c r="E357" s="284">
        <v>4281</v>
      </c>
      <c r="F357" s="268" t="s">
        <v>10</v>
      </c>
      <c r="G357" s="269" t="s">
        <v>10</v>
      </c>
      <c r="H357" s="223">
        <v>1.5</v>
      </c>
      <c r="I357" s="284">
        <v>4281</v>
      </c>
      <c r="J357" s="268" t="s">
        <v>9</v>
      </c>
      <c r="K357" s="269" t="s">
        <v>9</v>
      </c>
      <c r="L357" s="270"/>
      <c r="M357" s="271"/>
    </row>
    <row r="358" spans="1:13" ht="12.75">
      <c r="A358" s="293" t="s">
        <v>83</v>
      </c>
      <c r="B358" s="221">
        <f t="shared" si="23"/>
        <v>1085</v>
      </c>
      <c r="C358" s="222">
        <f t="shared" si="24"/>
        <v>104.01497815685458</v>
      </c>
      <c r="D358" s="223">
        <v>3</v>
      </c>
      <c r="E358" s="284">
        <v>5151</v>
      </c>
      <c r="F358" s="221">
        <v>647</v>
      </c>
      <c r="G358" s="222">
        <f t="shared" si="25"/>
        <v>125.54793816133395</v>
      </c>
      <c r="H358" s="223">
        <v>3</v>
      </c>
      <c r="I358" s="284">
        <v>4979</v>
      </c>
      <c r="J358" s="221">
        <v>438</v>
      </c>
      <c r="K358" s="222">
        <f t="shared" si="26"/>
        <v>82.98943874128895</v>
      </c>
      <c r="L358" s="223">
        <v>3</v>
      </c>
      <c r="M358" s="284">
        <v>5291</v>
      </c>
    </row>
    <row r="359" spans="1:13" ht="12.75">
      <c r="A359" s="20" t="s">
        <v>31</v>
      </c>
      <c r="B359" s="221">
        <f t="shared" si="23"/>
        <v>906</v>
      </c>
      <c r="C359" s="222">
        <f t="shared" si="24"/>
        <v>86.85490341945646</v>
      </c>
      <c r="D359" s="223">
        <v>3</v>
      </c>
      <c r="E359" s="284">
        <v>4896</v>
      </c>
      <c r="F359" s="221">
        <v>556</v>
      </c>
      <c r="G359" s="222">
        <f t="shared" si="25"/>
        <v>107.88972738439209</v>
      </c>
      <c r="H359" s="223">
        <v>3</v>
      </c>
      <c r="I359" s="284">
        <v>4705</v>
      </c>
      <c r="J359" s="221">
        <v>350</v>
      </c>
      <c r="K359" s="222">
        <f t="shared" si="26"/>
        <v>66.31576155125829</v>
      </c>
      <c r="L359" s="223">
        <v>3</v>
      </c>
      <c r="M359" s="284">
        <v>5197</v>
      </c>
    </row>
    <row r="360" spans="1:13" ht="12.75">
      <c r="A360" s="293" t="s">
        <v>108</v>
      </c>
      <c r="B360" s="221">
        <f t="shared" si="23"/>
        <v>3303</v>
      </c>
      <c r="C360" s="222">
        <f t="shared" si="24"/>
        <v>316.64651875768726</v>
      </c>
      <c r="D360" s="223">
        <v>1</v>
      </c>
      <c r="E360" s="284">
        <v>7554</v>
      </c>
      <c r="F360" s="221">
        <v>1918</v>
      </c>
      <c r="G360" s="222">
        <f t="shared" si="25"/>
        <v>372.18075022169785</v>
      </c>
      <c r="H360" s="223">
        <v>1</v>
      </c>
      <c r="I360" s="284">
        <v>7541</v>
      </c>
      <c r="J360" s="221">
        <v>1385</v>
      </c>
      <c r="K360" s="222">
        <f t="shared" si="26"/>
        <v>262.4209421385507</v>
      </c>
      <c r="L360" s="223">
        <v>2</v>
      </c>
      <c r="M360" s="284">
        <v>7578</v>
      </c>
    </row>
    <row r="361" spans="1:13" ht="12.75">
      <c r="A361" s="20" t="s">
        <v>32</v>
      </c>
      <c r="B361" s="221">
        <f t="shared" si="23"/>
        <v>146</v>
      </c>
      <c r="C361" s="222">
        <f t="shared" si="24"/>
        <v>13.996485540000709</v>
      </c>
      <c r="D361" s="223">
        <v>3.5</v>
      </c>
      <c r="E361" s="284">
        <v>17209</v>
      </c>
      <c r="F361" s="221">
        <v>84</v>
      </c>
      <c r="G361" s="222">
        <f t="shared" si="25"/>
        <v>16.299886871023265</v>
      </c>
      <c r="H361" s="223">
        <v>3</v>
      </c>
      <c r="I361" s="284">
        <v>17767</v>
      </c>
      <c r="J361" s="221">
        <v>62</v>
      </c>
      <c r="K361" s="222">
        <f t="shared" si="26"/>
        <v>11.747363474794327</v>
      </c>
      <c r="L361" s="223">
        <v>4</v>
      </c>
      <c r="M361" s="284">
        <v>16828</v>
      </c>
    </row>
    <row r="362" spans="1:13" ht="12.75">
      <c r="A362" s="20" t="s">
        <v>113</v>
      </c>
      <c r="B362" s="221">
        <f t="shared" si="23"/>
        <v>1991</v>
      </c>
      <c r="C362" s="222">
        <f t="shared" si="24"/>
        <v>190.86988157631103</v>
      </c>
      <c r="D362" s="223">
        <v>1</v>
      </c>
      <c r="E362" s="284">
        <v>7110</v>
      </c>
      <c r="F362" s="221">
        <v>1198</v>
      </c>
      <c r="G362" s="222">
        <f t="shared" si="25"/>
        <v>232.4674341843556</v>
      </c>
      <c r="H362" s="223">
        <v>1</v>
      </c>
      <c r="I362" s="284">
        <v>6955</v>
      </c>
      <c r="J362" s="221">
        <v>793</v>
      </c>
      <c r="K362" s="222">
        <f t="shared" si="26"/>
        <v>150.25256831470807</v>
      </c>
      <c r="L362" s="223">
        <v>1</v>
      </c>
      <c r="M362" s="284">
        <v>7252</v>
      </c>
    </row>
    <row r="363" spans="1:13" ht="12.75">
      <c r="A363" s="293" t="s">
        <v>476</v>
      </c>
      <c r="B363" s="221">
        <f t="shared" si="23"/>
        <v>5211</v>
      </c>
      <c r="C363" s="222">
        <f t="shared" si="24"/>
        <v>499.55949417084724</v>
      </c>
      <c r="D363" s="223">
        <v>2</v>
      </c>
      <c r="E363" s="284">
        <v>7424</v>
      </c>
      <c r="F363" s="221">
        <v>3180</v>
      </c>
      <c r="G363" s="222">
        <f t="shared" si="25"/>
        <v>617.067145831595</v>
      </c>
      <c r="H363" s="223">
        <v>2</v>
      </c>
      <c r="I363" s="284">
        <v>7777</v>
      </c>
      <c r="J363" s="221">
        <v>2031</v>
      </c>
      <c r="K363" s="222">
        <f t="shared" si="26"/>
        <v>384.8208906017303</v>
      </c>
      <c r="L363" s="223">
        <v>2</v>
      </c>
      <c r="M363" s="284">
        <v>6896</v>
      </c>
    </row>
    <row r="364" spans="1:13" ht="12.75">
      <c r="A364" s="20" t="s">
        <v>33</v>
      </c>
      <c r="B364" s="221">
        <f t="shared" si="23"/>
        <v>2897</v>
      </c>
      <c r="C364" s="222">
        <f t="shared" si="24"/>
        <v>277.7247849957675</v>
      </c>
      <c r="D364" s="223">
        <v>2</v>
      </c>
      <c r="E364" s="284">
        <v>7898</v>
      </c>
      <c r="F364" s="221">
        <v>2094</v>
      </c>
      <c r="G364" s="222">
        <f t="shared" si="25"/>
        <v>406.33289414193706</v>
      </c>
      <c r="H364" s="223">
        <v>2</v>
      </c>
      <c r="I364" s="284">
        <v>8017</v>
      </c>
      <c r="J364" s="221">
        <v>803</v>
      </c>
      <c r="K364" s="222">
        <f t="shared" si="26"/>
        <v>152.14730435902973</v>
      </c>
      <c r="L364" s="223">
        <v>2</v>
      </c>
      <c r="M364" s="284">
        <v>7530</v>
      </c>
    </row>
    <row r="365" spans="1:13" ht="12.75">
      <c r="A365" s="21" t="s">
        <v>34</v>
      </c>
      <c r="B365" s="221">
        <f t="shared" si="23"/>
        <v>1495</v>
      </c>
      <c r="C365" s="222">
        <f t="shared" si="24"/>
        <v>143.32017727603466</v>
      </c>
      <c r="D365" s="223">
        <v>2</v>
      </c>
      <c r="E365" s="284">
        <v>9003</v>
      </c>
      <c r="F365" s="221">
        <v>1060</v>
      </c>
      <c r="G365" s="222">
        <f t="shared" si="25"/>
        <v>205.68904861053167</v>
      </c>
      <c r="H365" s="223">
        <v>2</v>
      </c>
      <c r="I365" s="284">
        <v>9486</v>
      </c>
      <c r="J365" s="221">
        <v>435</v>
      </c>
      <c r="K365" s="222">
        <f t="shared" si="26"/>
        <v>82.42101792799245</v>
      </c>
      <c r="L365" s="223">
        <v>2</v>
      </c>
      <c r="M365" s="284">
        <v>8078</v>
      </c>
    </row>
    <row r="366" spans="1:13" ht="12.75">
      <c r="A366" s="22" t="s">
        <v>35</v>
      </c>
      <c r="B366" s="221">
        <f t="shared" si="23"/>
        <v>49</v>
      </c>
      <c r="C366" s="222">
        <f t="shared" si="24"/>
        <v>4.697450626438594</v>
      </c>
      <c r="D366" s="223">
        <v>5</v>
      </c>
      <c r="E366" s="284">
        <v>13298</v>
      </c>
      <c r="F366" s="221">
        <v>34</v>
      </c>
      <c r="G366" s="222">
        <f t="shared" si="25"/>
        <v>6.59757325731894</v>
      </c>
      <c r="H366" s="223">
        <v>5.5</v>
      </c>
      <c r="I366" s="284">
        <v>14901</v>
      </c>
      <c r="J366" s="221">
        <v>15</v>
      </c>
      <c r="K366" s="222">
        <f t="shared" si="26"/>
        <v>2.842104066482498</v>
      </c>
      <c r="L366" s="223">
        <v>4</v>
      </c>
      <c r="M366" s="284">
        <v>12850</v>
      </c>
    </row>
    <row r="367" spans="1:13" ht="12.75">
      <c r="A367" s="22" t="s">
        <v>67</v>
      </c>
      <c r="B367" s="221">
        <f t="shared" si="23"/>
        <v>513</v>
      </c>
      <c r="C367" s="222">
        <f t="shared" si="24"/>
        <v>49.17943206863263</v>
      </c>
      <c r="D367" s="223">
        <v>2</v>
      </c>
      <c r="E367" s="284">
        <v>7637</v>
      </c>
      <c r="F367" s="221">
        <v>371</v>
      </c>
      <c r="G367" s="222">
        <f t="shared" si="25"/>
        <v>71.99116701368608</v>
      </c>
      <c r="H367" s="223">
        <v>2</v>
      </c>
      <c r="I367" s="284">
        <v>7699</v>
      </c>
      <c r="J367" s="221">
        <v>142</v>
      </c>
      <c r="K367" s="222">
        <f t="shared" si="26"/>
        <v>26.90525182936765</v>
      </c>
      <c r="L367" s="223">
        <v>2</v>
      </c>
      <c r="M367" s="284">
        <v>7150</v>
      </c>
    </row>
    <row r="368" spans="1:13" ht="12.75">
      <c r="A368" s="22" t="s">
        <v>68</v>
      </c>
      <c r="B368" s="221"/>
      <c r="C368" s="222"/>
      <c r="D368" s="223"/>
      <c r="E368" s="284"/>
      <c r="F368" s="221"/>
      <c r="G368" s="222"/>
      <c r="H368" s="223"/>
      <c r="I368" s="284"/>
      <c r="J368" s="221"/>
      <c r="K368" s="222"/>
      <c r="L368" s="223"/>
      <c r="M368" s="284"/>
    </row>
    <row r="369" spans="1:13" ht="12.75">
      <c r="A369" s="22" t="s">
        <v>36</v>
      </c>
      <c r="B369" s="221">
        <f t="shared" si="23"/>
        <v>31</v>
      </c>
      <c r="C369" s="222">
        <f t="shared" si="24"/>
        <v>2.971856518767274</v>
      </c>
      <c r="D369" s="223">
        <v>7</v>
      </c>
      <c r="E369" s="284">
        <v>31771</v>
      </c>
      <c r="F369" s="221">
        <v>23</v>
      </c>
      <c r="G369" s="222">
        <f t="shared" si="25"/>
        <v>4.463064262303989</v>
      </c>
      <c r="H369" s="223">
        <v>7</v>
      </c>
      <c r="I369" s="284">
        <v>30763</v>
      </c>
      <c r="J369" s="221">
        <v>8</v>
      </c>
      <c r="K369" s="222">
        <f t="shared" si="26"/>
        <v>1.5157888354573323</v>
      </c>
      <c r="L369" s="223">
        <v>8.5</v>
      </c>
      <c r="M369" s="284">
        <v>45877</v>
      </c>
    </row>
    <row r="370" spans="1:13" ht="12.75">
      <c r="A370" s="20" t="s">
        <v>85</v>
      </c>
      <c r="B370" s="221">
        <f>F370+J370</f>
        <v>833</v>
      </c>
      <c r="C370" s="222">
        <f t="shared" si="24"/>
        <v>79.8566606494561</v>
      </c>
      <c r="D370" s="223">
        <v>2</v>
      </c>
      <c r="E370" s="284">
        <v>5267</v>
      </c>
      <c r="F370" s="221">
        <v>387</v>
      </c>
      <c r="G370" s="222">
        <f t="shared" si="25"/>
        <v>75.09590737007147</v>
      </c>
      <c r="H370" s="223">
        <v>2</v>
      </c>
      <c r="I370" s="284">
        <v>5250</v>
      </c>
      <c r="J370" s="221">
        <v>446</v>
      </c>
      <c r="K370" s="222">
        <f t="shared" si="26"/>
        <v>84.50522757674628</v>
      </c>
      <c r="L370" s="223">
        <v>2</v>
      </c>
      <c r="M370" s="284">
        <v>5275</v>
      </c>
    </row>
    <row r="371" spans="1:13" s="255" customFormat="1" ht="12.75">
      <c r="A371" s="21" t="s">
        <v>84</v>
      </c>
      <c r="B371" s="268" t="s">
        <v>9</v>
      </c>
      <c r="C371" s="269" t="s">
        <v>9</v>
      </c>
      <c r="D371" s="270"/>
      <c r="E371" s="268"/>
      <c r="F371" s="279" t="s">
        <v>9</v>
      </c>
      <c r="G371" s="269" t="s">
        <v>9</v>
      </c>
      <c r="H371" s="270"/>
      <c r="I371" s="271"/>
      <c r="J371" s="268" t="s">
        <v>9</v>
      </c>
      <c r="K371" s="269" t="s">
        <v>9</v>
      </c>
      <c r="L371" s="270"/>
      <c r="M371" s="271"/>
    </row>
    <row r="372" spans="1:13" s="255" customFormat="1" ht="12.75">
      <c r="A372" s="21"/>
      <c r="B372" s="268"/>
      <c r="C372" s="269"/>
      <c r="D372" s="270"/>
      <c r="E372" s="268"/>
      <c r="F372" s="279"/>
      <c r="G372" s="269"/>
      <c r="H372" s="270"/>
      <c r="I372" s="271"/>
      <c r="J372" s="268"/>
      <c r="K372" s="269"/>
      <c r="L372" s="270"/>
      <c r="M372" s="271"/>
    </row>
    <row r="373" spans="1:13" ht="12.75">
      <c r="A373" s="15" t="s">
        <v>95</v>
      </c>
      <c r="B373" s="8">
        <v>34692</v>
      </c>
      <c r="C373" s="9">
        <f>B373*100000/1043119</f>
        <v>3325.795043518525</v>
      </c>
      <c r="D373" s="277">
        <v>2</v>
      </c>
      <c r="E373" s="278">
        <v>4403</v>
      </c>
      <c r="F373" s="288" t="s">
        <v>9</v>
      </c>
      <c r="G373" s="276" t="s">
        <v>9</v>
      </c>
      <c r="H373" s="277"/>
      <c r="I373" s="278"/>
      <c r="J373" s="275">
        <v>34692</v>
      </c>
      <c r="K373" s="9">
        <f>J373*100000/527778</f>
        <v>6573.2182849607225</v>
      </c>
      <c r="L373" s="277">
        <v>2</v>
      </c>
      <c r="M373" s="278">
        <v>4403</v>
      </c>
    </row>
    <row r="375" spans="1:13" s="209" customFormat="1" ht="12.75">
      <c r="A375" s="176" t="s">
        <v>46</v>
      </c>
      <c r="B375" s="63" t="s">
        <v>0</v>
      </c>
      <c r="C375" s="64"/>
      <c r="D375" s="64"/>
      <c r="E375" s="65"/>
      <c r="F375" s="63" t="s">
        <v>1</v>
      </c>
      <c r="G375" s="64"/>
      <c r="H375" s="64"/>
      <c r="I375" s="65"/>
      <c r="J375" s="63" t="s">
        <v>2</v>
      </c>
      <c r="K375" s="64"/>
      <c r="L375" s="64"/>
      <c r="M375" s="65"/>
    </row>
    <row r="376" spans="1:13" s="209" customFormat="1" ht="12.75">
      <c r="A376" s="295"/>
      <c r="B376" s="296"/>
      <c r="C376" s="297"/>
      <c r="D376" s="298" t="s">
        <v>3</v>
      </c>
      <c r="E376" s="299" t="s">
        <v>3</v>
      </c>
      <c r="F376" s="296"/>
      <c r="G376" s="297"/>
      <c r="H376" s="298" t="s">
        <v>3</v>
      </c>
      <c r="I376" s="299" t="s">
        <v>3</v>
      </c>
      <c r="J376" s="296"/>
      <c r="K376" s="297"/>
      <c r="L376" s="298" t="s">
        <v>3</v>
      </c>
      <c r="M376" s="299" t="s">
        <v>3</v>
      </c>
    </row>
    <row r="377" spans="1:13" s="209" customFormat="1" ht="12.75">
      <c r="A377" s="300"/>
      <c r="B377" s="301" t="s">
        <v>464</v>
      </c>
      <c r="C377" s="302"/>
      <c r="D377" s="298" t="s">
        <v>5</v>
      </c>
      <c r="E377" s="299" t="s">
        <v>6</v>
      </c>
      <c r="F377" s="301" t="s">
        <v>464</v>
      </c>
      <c r="G377" s="302"/>
      <c r="H377" s="298" t="s">
        <v>5</v>
      </c>
      <c r="I377" s="299" t="s">
        <v>6</v>
      </c>
      <c r="J377" s="301" t="s">
        <v>464</v>
      </c>
      <c r="K377" s="302"/>
      <c r="L377" s="298" t="s">
        <v>5</v>
      </c>
      <c r="M377" s="299" t="s">
        <v>6</v>
      </c>
    </row>
    <row r="378" spans="1:13" s="209" customFormat="1" ht="12.75">
      <c r="A378" s="69" t="s">
        <v>477</v>
      </c>
      <c r="B378" s="303" t="s">
        <v>478</v>
      </c>
      <c r="C378" s="304" t="s">
        <v>479</v>
      </c>
      <c r="D378" s="305" t="s">
        <v>7</v>
      </c>
      <c r="E378" s="306" t="s">
        <v>8</v>
      </c>
      <c r="F378" s="303" t="s">
        <v>478</v>
      </c>
      <c r="G378" s="304" t="s">
        <v>479</v>
      </c>
      <c r="H378" s="305" t="s">
        <v>7</v>
      </c>
      <c r="I378" s="306" t="s">
        <v>8</v>
      </c>
      <c r="J378" s="303" t="s">
        <v>478</v>
      </c>
      <c r="K378" s="304" t="s">
        <v>479</v>
      </c>
      <c r="L378" s="305" t="s">
        <v>7</v>
      </c>
      <c r="M378" s="306" t="s">
        <v>8</v>
      </c>
    </row>
    <row r="379" spans="1:13" ht="12.75">
      <c r="A379" s="292" t="s">
        <v>111</v>
      </c>
      <c r="B379" s="268">
        <f>F379+J379</f>
        <v>66281</v>
      </c>
      <c r="C379" s="269">
        <f>B379*100000/712664</f>
        <v>9300.455754745575</v>
      </c>
      <c r="D379" s="270">
        <v>3</v>
      </c>
      <c r="E379" s="271">
        <v>8864</v>
      </c>
      <c r="F379" s="268">
        <v>33627</v>
      </c>
      <c r="G379" s="269">
        <f>F379*100000/345834</f>
        <v>9723.451135515883</v>
      </c>
      <c r="H379" s="270">
        <v>3</v>
      </c>
      <c r="I379" s="271">
        <v>9273</v>
      </c>
      <c r="J379" s="268">
        <v>32654</v>
      </c>
      <c r="K379" s="269">
        <f>J379*100000/366830</f>
        <v>8901.671073794401</v>
      </c>
      <c r="L379" s="270">
        <v>3</v>
      </c>
      <c r="M379" s="271">
        <v>8516</v>
      </c>
    </row>
    <row r="380" spans="1:13" ht="12.75">
      <c r="A380" s="19"/>
      <c r="B380" s="268"/>
      <c r="C380" s="269"/>
      <c r="D380" s="270"/>
      <c r="E380" s="271"/>
      <c r="F380" s="268"/>
      <c r="G380" s="269"/>
      <c r="H380" s="270"/>
      <c r="I380" s="271"/>
      <c r="J380" s="268"/>
      <c r="K380" s="269"/>
      <c r="L380" s="270"/>
      <c r="M380" s="271"/>
    </row>
    <row r="381" spans="1:13" ht="12.75">
      <c r="A381" s="293" t="s">
        <v>43</v>
      </c>
      <c r="B381" s="221">
        <f aca="true" t="shared" si="27" ref="B381:B406">F381+J381</f>
        <v>1409</v>
      </c>
      <c r="C381" s="222">
        <f aca="true" t="shared" si="28" ref="C381:C406">B381*100000/712664</f>
        <v>197.70887823714963</v>
      </c>
      <c r="D381" s="223">
        <v>5</v>
      </c>
      <c r="E381" s="284">
        <v>10863</v>
      </c>
      <c r="F381" s="221">
        <v>760</v>
      </c>
      <c r="G381" s="222">
        <f aca="true" t="shared" si="29" ref="G381:G406">F381*100000/345834</f>
        <v>219.75861251351805</v>
      </c>
      <c r="H381" s="223">
        <v>6</v>
      </c>
      <c r="I381" s="284">
        <v>11808</v>
      </c>
      <c r="J381" s="221">
        <v>649</v>
      </c>
      <c r="K381" s="222">
        <f aca="true" t="shared" si="30" ref="K381:K406">J381*100000/366830</f>
        <v>176.92118965188234</v>
      </c>
      <c r="L381" s="223">
        <v>5</v>
      </c>
      <c r="M381" s="284">
        <v>9850</v>
      </c>
    </row>
    <row r="382" spans="1:13" ht="12.75">
      <c r="A382" s="19" t="s">
        <v>55</v>
      </c>
      <c r="B382" s="221">
        <f t="shared" si="27"/>
        <v>232</v>
      </c>
      <c r="C382" s="222">
        <f t="shared" si="28"/>
        <v>32.553910398168</v>
      </c>
      <c r="D382" s="12">
        <v>7</v>
      </c>
      <c r="E382" s="284">
        <v>12497</v>
      </c>
      <c r="F382" s="221">
        <v>185</v>
      </c>
      <c r="G382" s="222">
        <f t="shared" si="29"/>
        <v>53.49387278289584</v>
      </c>
      <c r="H382" s="223">
        <v>7</v>
      </c>
      <c r="I382" s="284">
        <v>13543</v>
      </c>
      <c r="J382" s="221">
        <v>47</v>
      </c>
      <c r="K382" s="222">
        <f t="shared" si="30"/>
        <v>12.812474443202573</v>
      </c>
      <c r="L382" s="223">
        <v>7</v>
      </c>
      <c r="M382" s="284">
        <v>11227</v>
      </c>
    </row>
    <row r="383" spans="1:13" ht="12.75">
      <c r="A383" s="19" t="s">
        <v>56</v>
      </c>
      <c r="B383" s="221">
        <f t="shared" si="27"/>
        <v>602</v>
      </c>
      <c r="C383" s="222">
        <f t="shared" si="28"/>
        <v>84.47178474007386</v>
      </c>
      <c r="D383" s="223">
        <v>6</v>
      </c>
      <c r="E383" s="284">
        <v>13701</v>
      </c>
      <c r="F383" s="221">
        <v>291</v>
      </c>
      <c r="G383" s="222">
        <f t="shared" si="29"/>
        <v>84.14441610714967</v>
      </c>
      <c r="H383" s="223">
        <v>6</v>
      </c>
      <c r="I383" s="284">
        <v>14718</v>
      </c>
      <c r="J383" s="221">
        <v>311</v>
      </c>
      <c r="K383" s="222">
        <f t="shared" si="30"/>
        <v>84.78041599651064</v>
      </c>
      <c r="L383" s="223">
        <v>6</v>
      </c>
      <c r="M383" s="284">
        <v>13142</v>
      </c>
    </row>
    <row r="384" spans="1:13" ht="12.75">
      <c r="A384" s="293" t="s">
        <v>11</v>
      </c>
      <c r="B384" s="221">
        <f t="shared" si="27"/>
        <v>7094</v>
      </c>
      <c r="C384" s="222">
        <f t="shared" si="28"/>
        <v>995.420001571568</v>
      </c>
      <c r="D384" s="223">
        <v>3</v>
      </c>
      <c r="E384" s="284">
        <v>10168</v>
      </c>
      <c r="F384" s="221">
        <v>2469</v>
      </c>
      <c r="G384" s="222">
        <f t="shared" si="29"/>
        <v>713.9263345998369</v>
      </c>
      <c r="H384" s="223">
        <v>4</v>
      </c>
      <c r="I384" s="284">
        <v>12657</v>
      </c>
      <c r="J384" s="221">
        <v>4625</v>
      </c>
      <c r="K384" s="222">
        <f t="shared" si="30"/>
        <v>1260.8020063789766</v>
      </c>
      <c r="L384" s="223">
        <v>3</v>
      </c>
      <c r="M384" s="284">
        <v>9106</v>
      </c>
    </row>
    <row r="385" spans="1:13" ht="12.75">
      <c r="A385" s="19" t="s">
        <v>54</v>
      </c>
      <c r="B385" s="221">
        <f t="shared" si="27"/>
        <v>5009</v>
      </c>
      <c r="C385" s="222">
        <f t="shared" si="28"/>
        <v>702.8557637259635</v>
      </c>
      <c r="D385" s="12">
        <v>4</v>
      </c>
      <c r="E385" s="284">
        <v>11828</v>
      </c>
      <c r="F385" s="13">
        <v>2207</v>
      </c>
      <c r="G385" s="222">
        <f t="shared" si="29"/>
        <v>638.1674444964925</v>
      </c>
      <c r="H385" s="12">
        <v>5</v>
      </c>
      <c r="I385" s="284">
        <v>13113</v>
      </c>
      <c r="J385" s="13">
        <v>2802</v>
      </c>
      <c r="K385" s="222">
        <f t="shared" si="30"/>
        <v>763.8415614862471</v>
      </c>
      <c r="L385" s="223">
        <v>4</v>
      </c>
      <c r="M385" s="284">
        <v>10601</v>
      </c>
    </row>
    <row r="386" spans="1:13" ht="12.75">
      <c r="A386" s="20" t="s">
        <v>57</v>
      </c>
      <c r="B386" s="221">
        <f t="shared" si="27"/>
        <v>468</v>
      </c>
      <c r="C386" s="222">
        <f t="shared" si="28"/>
        <v>65.6690951135458</v>
      </c>
      <c r="D386" s="223">
        <v>7</v>
      </c>
      <c r="E386" s="284">
        <v>16000</v>
      </c>
      <c r="F386" s="221">
        <v>229</v>
      </c>
      <c r="G386" s="222">
        <f t="shared" si="29"/>
        <v>66.21673982315215</v>
      </c>
      <c r="H386" s="223">
        <v>7</v>
      </c>
      <c r="I386" s="284">
        <v>17081</v>
      </c>
      <c r="J386" s="221">
        <v>239</v>
      </c>
      <c r="K386" s="222">
        <f t="shared" si="30"/>
        <v>65.15279557288117</v>
      </c>
      <c r="L386" s="223">
        <v>7</v>
      </c>
      <c r="M386" s="284">
        <v>15138</v>
      </c>
    </row>
    <row r="387" spans="1:13" ht="12.75">
      <c r="A387" s="20" t="s">
        <v>12</v>
      </c>
      <c r="B387" s="221">
        <f t="shared" si="27"/>
        <v>108</v>
      </c>
      <c r="C387" s="222">
        <f t="shared" si="28"/>
        <v>15.154406564664415</v>
      </c>
      <c r="D387" s="223">
        <v>7</v>
      </c>
      <c r="E387" s="284">
        <v>14333</v>
      </c>
      <c r="F387" s="221">
        <v>68</v>
      </c>
      <c r="G387" s="222">
        <f t="shared" si="29"/>
        <v>19.66261269857793</v>
      </c>
      <c r="H387" s="223">
        <v>7</v>
      </c>
      <c r="I387" s="284">
        <v>14104</v>
      </c>
      <c r="J387" s="221">
        <v>40</v>
      </c>
      <c r="K387" s="222">
        <f t="shared" si="30"/>
        <v>10.904233568683042</v>
      </c>
      <c r="L387" s="223">
        <v>7</v>
      </c>
      <c r="M387" s="284">
        <v>16514</v>
      </c>
    </row>
    <row r="388" spans="1:13" ht="12.75">
      <c r="A388" s="20" t="s">
        <v>13</v>
      </c>
      <c r="B388" s="221">
        <f t="shared" si="27"/>
        <v>622</v>
      </c>
      <c r="C388" s="222">
        <f t="shared" si="28"/>
        <v>87.27815632612283</v>
      </c>
      <c r="D388" s="223">
        <v>5</v>
      </c>
      <c r="E388" s="284">
        <v>13759</v>
      </c>
      <c r="F388" s="221">
        <v>316</v>
      </c>
      <c r="G388" s="222">
        <f t="shared" si="29"/>
        <v>91.37331783456803</v>
      </c>
      <c r="H388" s="223">
        <v>5</v>
      </c>
      <c r="I388" s="284">
        <v>13274</v>
      </c>
      <c r="J388" s="221">
        <v>306</v>
      </c>
      <c r="K388" s="222">
        <f t="shared" si="30"/>
        <v>83.41738680042526</v>
      </c>
      <c r="L388" s="223">
        <v>6</v>
      </c>
      <c r="M388" s="284">
        <v>14093</v>
      </c>
    </row>
    <row r="389" spans="1:13" ht="12.75">
      <c r="A389" s="20" t="s">
        <v>14</v>
      </c>
      <c r="B389" s="221">
        <v>701</v>
      </c>
      <c r="C389" s="222">
        <f t="shared" si="28"/>
        <v>98.36332409101624</v>
      </c>
      <c r="D389" s="223">
        <v>1</v>
      </c>
      <c r="E389" s="284">
        <v>7060</v>
      </c>
      <c r="F389" s="268" t="s">
        <v>10</v>
      </c>
      <c r="G389" s="269" t="s">
        <v>10</v>
      </c>
      <c r="H389" s="223">
        <v>1</v>
      </c>
      <c r="I389" s="284">
        <v>4564</v>
      </c>
      <c r="J389" s="268" t="s">
        <v>10</v>
      </c>
      <c r="K389" s="269" t="s">
        <v>10</v>
      </c>
      <c r="L389" s="223">
        <v>1</v>
      </c>
      <c r="M389" s="284">
        <v>7065</v>
      </c>
    </row>
    <row r="390" spans="1:13" ht="12.75">
      <c r="A390" s="20" t="s">
        <v>15</v>
      </c>
      <c r="B390" s="221">
        <v>385</v>
      </c>
      <c r="C390" s="222">
        <f t="shared" si="28"/>
        <v>54.02265303144259</v>
      </c>
      <c r="D390" s="223">
        <v>3</v>
      </c>
      <c r="E390" s="284">
        <v>10762</v>
      </c>
      <c r="F390" s="221">
        <v>385</v>
      </c>
      <c r="G390" s="222">
        <f t="shared" si="29"/>
        <v>111.32508660224269</v>
      </c>
      <c r="H390" s="223">
        <v>3</v>
      </c>
      <c r="I390" s="284">
        <v>10762</v>
      </c>
      <c r="J390" s="268" t="s">
        <v>9</v>
      </c>
      <c r="K390" s="269" t="s">
        <v>9</v>
      </c>
      <c r="L390" s="270"/>
      <c r="M390" s="271"/>
    </row>
    <row r="391" spans="1:13" ht="12.75">
      <c r="A391" s="20" t="s">
        <v>16</v>
      </c>
      <c r="B391" s="221">
        <f t="shared" si="27"/>
        <v>94</v>
      </c>
      <c r="C391" s="222">
        <f t="shared" si="28"/>
        <v>13.189946454430139</v>
      </c>
      <c r="D391" s="223">
        <v>4</v>
      </c>
      <c r="E391" s="284">
        <v>9781</v>
      </c>
      <c r="F391" s="221">
        <v>72</v>
      </c>
      <c r="G391" s="222">
        <f t="shared" si="29"/>
        <v>20.819236974964866</v>
      </c>
      <c r="H391" s="223">
        <v>3</v>
      </c>
      <c r="I391" s="284">
        <v>9410</v>
      </c>
      <c r="J391" s="221">
        <v>22</v>
      </c>
      <c r="K391" s="222">
        <f t="shared" si="30"/>
        <v>5.997328462775672</v>
      </c>
      <c r="L391" s="223">
        <v>7</v>
      </c>
      <c r="M391" s="284">
        <v>20301</v>
      </c>
    </row>
    <row r="392" spans="1:13" ht="12.75">
      <c r="A392" s="20" t="s">
        <v>58</v>
      </c>
      <c r="B392" s="221">
        <f t="shared" si="27"/>
        <v>287</v>
      </c>
      <c r="C392" s="222">
        <f t="shared" si="28"/>
        <v>40.27143225980266</v>
      </c>
      <c r="D392" s="223">
        <v>5</v>
      </c>
      <c r="E392" s="284">
        <v>11984</v>
      </c>
      <c r="F392" s="221">
        <v>145</v>
      </c>
      <c r="G392" s="222">
        <f t="shared" si="29"/>
        <v>41.927630019026466</v>
      </c>
      <c r="H392" s="223">
        <v>5</v>
      </c>
      <c r="I392" s="284">
        <v>11329</v>
      </c>
      <c r="J392" s="221">
        <v>142</v>
      </c>
      <c r="K392" s="222">
        <f t="shared" si="30"/>
        <v>38.710029168824796</v>
      </c>
      <c r="L392" s="223">
        <v>5</v>
      </c>
      <c r="M392" s="284">
        <v>12472</v>
      </c>
    </row>
    <row r="393" spans="1:13" ht="12.75">
      <c r="A393" s="21" t="s">
        <v>59</v>
      </c>
      <c r="B393" s="221">
        <f t="shared" si="27"/>
        <v>104</v>
      </c>
      <c r="C393" s="222">
        <f t="shared" si="28"/>
        <v>14.593132247454621</v>
      </c>
      <c r="D393" s="223">
        <v>4.5</v>
      </c>
      <c r="E393" s="284">
        <v>14276</v>
      </c>
      <c r="F393" s="221">
        <v>61</v>
      </c>
      <c r="G393" s="222">
        <f t="shared" si="29"/>
        <v>17.63852021490079</v>
      </c>
      <c r="H393" s="223">
        <v>4</v>
      </c>
      <c r="I393" s="284">
        <v>11329</v>
      </c>
      <c r="J393" s="221">
        <v>43</v>
      </c>
      <c r="K393" s="222">
        <f t="shared" si="30"/>
        <v>11.72205108633427</v>
      </c>
      <c r="L393" s="223">
        <v>7</v>
      </c>
      <c r="M393" s="284">
        <v>17247</v>
      </c>
    </row>
    <row r="394" spans="1:13" ht="12.75">
      <c r="A394" s="20" t="s">
        <v>17</v>
      </c>
      <c r="B394" s="221">
        <f t="shared" si="27"/>
        <v>97</v>
      </c>
      <c r="C394" s="222">
        <f t="shared" si="28"/>
        <v>13.610902192337482</v>
      </c>
      <c r="D394" s="223">
        <v>12</v>
      </c>
      <c r="E394" s="284">
        <v>37637</v>
      </c>
      <c r="F394" s="221">
        <v>47</v>
      </c>
      <c r="G394" s="222">
        <f t="shared" si="29"/>
        <v>13.590335247546511</v>
      </c>
      <c r="H394" s="223">
        <v>10</v>
      </c>
      <c r="I394" s="284">
        <v>38539</v>
      </c>
      <c r="J394" s="221">
        <v>50</v>
      </c>
      <c r="K394" s="222">
        <f t="shared" si="30"/>
        <v>13.630291960853802</v>
      </c>
      <c r="L394" s="223">
        <v>12.5</v>
      </c>
      <c r="M394" s="284">
        <v>37085</v>
      </c>
    </row>
    <row r="395" spans="1:13" ht="12.75">
      <c r="A395" s="19" t="s">
        <v>53</v>
      </c>
      <c r="B395" s="221">
        <f t="shared" si="27"/>
        <v>1842</v>
      </c>
      <c r="C395" s="222">
        <f t="shared" si="28"/>
        <v>258.46682307510974</v>
      </c>
      <c r="D395" s="223">
        <v>3</v>
      </c>
      <c r="E395" s="284">
        <v>8127</v>
      </c>
      <c r="F395" s="221">
        <v>219</v>
      </c>
      <c r="G395" s="222">
        <f t="shared" si="29"/>
        <v>63.32517913218481</v>
      </c>
      <c r="H395" s="223">
        <v>3</v>
      </c>
      <c r="I395" s="284">
        <v>8956</v>
      </c>
      <c r="J395" s="221">
        <v>1623</v>
      </c>
      <c r="K395" s="222">
        <f t="shared" si="30"/>
        <v>442.4392770493144</v>
      </c>
      <c r="L395" s="223">
        <v>3</v>
      </c>
      <c r="M395" s="284">
        <v>8024</v>
      </c>
    </row>
    <row r="396" spans="1:13" ht="12.75">
      <c r="A396" s="19" t="s">
        <v>52</v>
      </c>
      <c r="B396" s="221">
        <f t="shared" si="27"/>
        <v>149</v>
      </c>
      <c r="C396" s="222">
        <f t="shared" si="28"/>
        <v>20.907468316064794</v>
      </c>
      <c r="D396" s="223">
        <v>2</v>
      </c>
      <c r="E396" s="284">
        <v>7130</v>
      </c>
      <c r="F396" s="221">
        <v>7</v>
      </c>
      <c r="G396" s="222">
        <f t="shared" si="29"/>
        <v>2.02409248367714</v>
      </c>
      <c r="H396" s="223">
        <v>5</v>
      </c>
      <c r="I396" s="284">
        <v>13400</v>
      </c>
      <c r="J396" s="221">
        <v>142</v>
      </c>
      <c r="K396" s="222">
        <f t="shared" si="30"/>
        <v>38.710029168824796</v>
      </c>
      <c r="L396" s="223">
        <v>2</v>
      </c>
      <c r="M396" s="284">
        <v>6790</v>
      </c>
    </row>
    <row r="397" spans="1:13" ht="12.75">
      <c r="A397" s="293" t="s">
        <v>69</v>
      </c>
      <c r="B397" s="221">
        <f t="shared" si="27"/>
        <v>2193</v>
      </c>
      <c r="C397" s="222">
        <f t="shared" si="28"/>
        <v>307.71864441026906</v>
      </c>
      <c r="D397" s="223">
        <v>4</v>
      </c>
      <c r="E397" s="284">
        <v>7900</v>
      </c>
      <c r="F397" s="221">
        <v>1098</v>
      </c>
      <c r="G397" s="222">
        <f t="shared" si="29"/>
        <v>317.4933638682142</v>
      </c>
      <c r="H397" s="223">
        <v>4</v>
      </c>
      <c r="I397" s="284">
        <v>8641</v>
      </c>
      <c r="J397" s="221">
        <v>1095</v>
      </c>
      <c r="K397" s="222">
        <f t="shared" si="30"/>
        <v>298.50339394269827</v>
      </c>
      <c r="L397" s="223">
        <v>3</v>
      </c>
      <c r="M397" s="284">
        <v>7550</v>
      </c>
    </row>
    <row r="398" spans="1:13" ht="12.75">
      <c r="A398" s="20" t="s">
        <v>51</v>
      </c>
      <c r="B398" s="221">
        <f t="shared" si="27"/>
        <v>1121</v>
      </c>
      <c r="C398" s="222">
        <f t="shared" si="28"/>
        <v>157.29712739804452</v>
      </c>
      <c r="D398" s="223">
        <v>5</v>
      </c>
      <c r="E398" s="284">
        <v>9160</v>
      </c>
      <c r="F398" s="221">
        <v>660</v>
      </c>
      <c r="G398" s="222">
        <f t="shared" si="29"/>
        <v>190.84300560384463</v>
      </c>
      <c r="H398" s="223">
        <v>5</v>
      </c>
      <c r="I398" s="284">
        <v>9538</v>
      </c>
      <c r="J398" s="221">
        <v>461</v>
      </c>
      <c r="K398" s="222">
        <f t="shared" si="30"/>
        <v>125.67129187907204</v>
      </c>
      <c r="L398" s="223">
        <v>4</v>
      </c>
      <c r="M398" s="284">
        <v>8497</v>
      </c>
    </row>
    <row r="399" spans="1:13" ht="12.75">
      <c r="A399" s="21" t="s">
        <v>98</v>
      </c>
      <c r="B399" s="221">
        <f t="shared" si="27"/>
        <v>168</v>
      </c>
      <c r="C399" s="222">
        <f t="shared" si="28"/>
        <v>23.57352132281131</v>
      </c>
      <c r="D399" s="223">
        <v>9</v>
      </c>
      <c r="E399" s="284">
        <v>18307</v>
      </c>
      <c r="F399" s="221">
        <v>121</v>
      </c>
      <c r="G399" s="222">
        <f t="shared" si="29"/>
        <v>34.98788436070485</v>
      </c>
      <c r="H399" s="223">
        <v>9</v>
      </c>
      <c r="I399" s="284">
        <v>17287</v>
      </c>
      <c r="J399" s="221">
        <v>47</v>
      </c>
      <c r="K399" s="222">
        <f t="shared" si="30"/>
        <v>12.812474443202573</v>
      </c>
      <c r="L399" s="223">
        <v>11</v>
      </c>
      <c r="M399" s="284">
        <v>19291</v>
      </c>
    </row>
    <row r="400" spans="1:13" ht="12.75">
      <c r="A400" s="20" t="s">
        <v>50</v>
      </c>
      <c r="B400" s="221">
        <f t="shared" si="27"/>
        <v>425</v>
      </c>
      <c r="C400" s="222">
        <f t="shared" si="28"/>
        <v>59.635396203540516</v>
      </c>
      <c r="D400" s="223">
        <v>4</v>
      </c>
      <c r="E400" s="284">
        <v>6296</v>
      </c>
      <c r="F400" s="221">
        <v>199</v>
      </c>
      <c r="G400" s="222">
        <f t="shared" si="29"/>
        <v>57.54205775025012</v>
      </c>
      <c r="H400" s="223">
        <v>4</v>
      </c>
      <c r="I400" s="284">
        <v>6655</v>
      </c>
      <c r="J400" s="221">
        <v>226</v>
      </c>
      <c r="K400" s="222">
        <f t="shared" si="30"/>
        <v>61.60891966305918</v>
      </c>
      <c r="L400" s="223">
        <v>3</v>
      </c>
      <c r="M400" s="284">
        <v>6121</v>
      </c>
    </row>
    <row r="401" spans="1:13" ht="12.75">
      <c r="A401" s="293" t="s">
        <v>99</v>
      </c>
      <c r="B401" s="221">
        <f t="shared" si="27"/>
        <v>600</v>
      </c>
      <c r="C401" s="222">
        <f t="shared" si="28"/>
        <v>84.19114758146897</v>
      </c>
      <c r="D401" s="223">
        <v>4</v>
      </c>
      <c r="E401" s="284">
        <v>9840</v>
      </c>
      <c r="F401" s="221">
        <v>226</v>
      </c>
      <c r="G401" s="222">
        <f t="shared" si="29"/>
        <v>65.34927161586195</v>
      </c>
      <c r="H401" s="223">
        <v>4</v>
      </c>
      <c r="I401" s="284">
        <v>10172</v>
      </c>
      <c r="J401" s="221">
        <v>374</v>
      </c>
      <c r="K401" s="222">
        <f t="shared" si="30"/>
        <v>101.95458386718643</v>
      </c>
      <c r="L401" s="223">
        <v>4</v>
      </c>
      <c r="M401" s="284">
        <v>9443</v>
      </c>
    </row>
    <row r="402" spans="1:13" ht="12.75">
      <c r="A402" s="293" t="s">
        <v>70</v>
      </c>
      <c r="B402" s="221">
        <f t="shared" si="27"/>
        <v>4858</v>
      </c>
      <c r="C402" s="222">
        <f t="shared" si="28"/>
        <v>681.6676582512937</v>
      </c>
      <c r="D402" s="223">
        <v>5</v>
      </c>
      <c r="E402" s="284">
        <v>6244</v>
      </c>
      <c r="F402" s="221">
        <v>2358</v>
      </c>
      <c r="G402" s="222">
        <f t="shared" si="29"/>
        <v>681.8300109300994</v>
      </c>
      <c r="H402" s="223">
        <v>5</v>
      </c>
      <c r="I402" s="284">
        <v>5969</v>
      </c>
      <c r="J402" s="221">
        <v>2500</v>
      </c>
      <c r="K402" s="222">
        <f t="shared" si="30"/>
        <v>681.5145980426901</v>
      </c>
      <c r="L402" s="223">
        <v>6</v>
      </c>
      <c r="M402" s="284">
        <v>6633</v>
      </c>
    </row>
    <row r="403" spans="1:13" ht="12.75">
      <c r="A403" s="20" t="s">
        <v>72</v>
      </c>
      <c r="B403" s="221">
        <f t="shared" si="27"/>
        <v>3279</v>
      </c>
      <c r="C403" s="222">
        <f t="shared" si="28"/>
        <v>460.1046215327279</v>
      </c>
      <c r="D403" s="223">
        <v>7</v>
      </c>
      <c r="E403" s="284">
        <v>7211</v>
      </c>
      <c r="F403" s="221">
        <v>1310</v>
      </c>
      <c r="G403" s="222">
        <f t="shared" si="29"/>
        <v>378.7944505167219</v>
      </c>
      <c r="H403" s="223">
        <v>6</v>
      </c>
      <c r="I403" s="284">
        <v>7125</v>
      </c>
      <c r="J403" s="221">
        <v>1969</v>
      </c>
      <c r="K403" s="222">
        <f t="shared" si="30"/>
        <v>536.7608974184227</v>
      </c>
      <c r="L403" s="223">
        <v>7</v>
      </c>
      <c r="M403" s="284">
        <v>7305</v>
      </c>
    </row>
    <row r="404" spans="1:13" ht="12.75">
      <c r="A404" s="20" t="s">
        <v>94</v>
      </c>
      <c r="B404" s="289">
        <v>1265</v>
      </c>
      <c r="C404" s="128">
        <f t="shared" si="28"/>
        <v>177.50300281759706</v>
      </c>
      <c r="D404" s="129">
        <v>4</v>
      </c>
      <c r="E404" s="130">
        <v>4721</v>
      </c>
      <c r="F404" s="289">
        <v>921</v>
      </c>
      <c r="G404" s="128">
        <f t="shared" si="29"/>
        <v>266.31273963809224</v>
      </c>
      <c r="H404" s="129">
        <v>4</v>
      </c>
      <c r="I404" s="130">
        <v>4736</v>
      </c>
      <c r="J404" s="289">
        <v>344</v>
      </c>
      <c r="K404" s="128">
        <f t="shared" si="30"/>
        <v>93.77640869067416</v>
      </c>
      <c r="L404" s="129">
        <v>4</v>
      </c>
      <c r="M404" s="130">
        <v>4680</v>
      </c>
    </row>
    <row r="405" spans="1:13" ht="12.75">
      <c r="A405" s="21" t="s">
        <v>71</v>
      </c>
      <c r="B405" s="221">
        <f t="shared" si="27"/>
        <v>482</v>
      </c>
      <c r="C405" s="222">
        <f t="shared" si="28"/>
        <v>67.63355522378006</v>
      </c>
      <c r="D405" s="223">
        <v>4</v>
      </c>
      <c r="E405" s="284">
        <v>6299</v>
      </c>
      <c r="F405" s="285">
        <v>358</v>
      </c>
      <c r="G405" s="222">
        <f t="shared" si="29"/>
        <v>103.51787273663086</v>
      </c>
      <c r="H405" s="223">
        <v>4</v>
      </c>
      <c r="I405" s="284">
        <v>6406</v>
      </c>
      <c r="J405" s="285">
        <v>124</v>
      </c>
      <c r="K405" s="222">
        <f t="shared" si="30"/>
        <v>33.803124062917426</v>
      </c>
      <c r="L405" s="223">
        <v>4</v>
      </c>
      <c r="M405" s="284">
        <v>5545</v>
      </c>
    </row>
    <row r="406" spans="1:13" ht="12.75">
      <c r="A406" s="274" t="s">
        <v>49</v>
      </c>
      <c r="B406" s="8">
        <f t="shared" si="27"/>
        <v>611</v>
      </c>
      <c r="C406" s="9">
        <f t="shared" si="28"/>
        <v>85.7346519537959</v>
      </c>
      <c r="D406" s="10">
        <v>4</v>
      </c>
      <c r="E406" s="287">
        <v>4193</v>
      </c>
      <c r="F406" s="8">
        <v>446</v>
      </c>
      <c r="G406" s="9">
        <f t="shared" si="29"/>
        <v>128.96360681714347</v>
      </c>
      <c r="H406" s="10">
        <v>4</v>
      </c>
      <c r="I406" s="287">
        <v>4240</v>
      </c>
      <c r="J406" s="8">
        <v>165</v>
      </c>
      <c r="K406" s="9">
        <f t="shared" si="30"/>
        <v>44.979963470817545</v>
      </c>
      <c r="L406" s="10">
        <v>4</v>
      </c>
      <c r="M406" s="287">
        <v>4082</v>
      </c>
    </row>
    <row r="407" spans="1:13" ht="12.75">
      <c r="A407" s="14"/>
      <c r="B407" s="13"/>
      <c r="C407" s="29"/>
      <c r="D407" s="12"/>
      <c r="E407" s="13"/>
      <c r="F407" s="13"/>
      <c r="G407" s="14"/>
      <c r="H407" s="12"/>
      <c r="I407" s="13"/>
      <c r="J407" s="13"/>
      <c r="K407" s="14"/>
      <c r="L407" s="12"/>
      <c r="M407" s="13"/>
    </row>
    <row r="408" spans="1:13" s="209" customFormat="1" ht="12.75">
      <c r="A408" s="176" t="s">
        <v>90</v>
      </c>
      <c r="B408" s="63" t="s">
        <v>0</v>
      </c>
      <c r="C408" s="64"/>
      <c r="D408" s="64"/>
      <c r="E408" s="65"/>
      <c r="F408" s="63" t="s">
        <v>1</v>
      </c>
      <c r="G408" s="64"/>
      <c r="H408" s="64"/>
      <c r="I408" s="65"/>
      <c r="J408" s="63" t="s">
        <v>2</v>
      </c>
      <c r="K408" s="64"/>
      <c r="L408" s="64"/>
      <c r="M408" s="65"/>
    </row>
    <row r="409" spans="1:13" s="209" customFormat="1" ht="12.75">
      <c r="A409" s="295"/>
      <c r="B409" s="296"/>
      <c r="C409" s="297"/>
      <c r="D409" s="298" t="s">
        <v>3</v>
      </c>
      <c r="E409" s="299" t="s">
        <v>3</v>
      </c>
      <c r="F409" s="296"/>
      <c r="G409" s="297"/>
      <c r="H409" s="298" t="s">
        <v>3</v>
      </c>
      <c r="I409" s="299" t="s">
        <v>3</v>
      </c>
      <c r="J409" s="296"/>
      <c r="K409" s="297"/>
      <c r="L409" s="298" t="s">
        <v>3</v>
      </c>
      <c r="M409" s="299" t="s">
        <v>3</v>
      </c>
    </row>
    <row r="410" spans="1:13" s="209" customFormat="1" ht="12.75">
      <c r="A410" s="300"/>
      <c r="B410" s="301" t="s">
        <v>464</v>
      </c>
      <c r="C410" s="302"/>
      <c r="D410" s="298" t="s">
        <v>5</v>
      </c>
      <c r="E410" s="299" t="s">
        <v>6</v>
      </c>
      <c r="F410" s="301" t="s">
        <v>464</v>
      </c>
      <c r="G410" s="302"/>
      <c r="H410" s="298" t="s">
        <v>5</v>
      </c>
      <c r="I410" s="299" t="s">
        <v>6</v>
      </c>
      <c r="J410" s="301" t="s">
        <v>464</v>
      </c>
      <c r="K410" s="302"/>
      <c r="L410" s="298" t="s">
        <v>5</v>
      </c>
      <c r="M410" s="299" t="s">
        <v>6</v>
      </c>
    </row>
    <row r="411" spans="1:13" s="209" customFormat="1" ht="12.75">
      <c r="A411" s="69" t="s">
        <v>477</v>
      </c>
      <c r="B411" s="303" t="s">
        <v>478</v>
      </c>
      <c r="C411" s="304" t="s">
        <v>479</v>
      </c>
      <c r="D411" s="305" t="s">
        <v>7</v>
      </c>
      <c r="E411" s="306" t="s">
        <v>8</v>
      </c>
      <c r="F411" s="303" t="s">
        <v>478</v>
      </c>
      <c r="G411" s="304" t="s">
        <v>479</v>
      </c>
      <c r="H411" s="305" t="s">
        <v>7</v>
      </c>
      <c r="I411" s="306" t="s">
        <v>8</v>
      </c>
      <c r="J411" s="303" t="s">
        <v>478</v>
      </c>
      <c r="K411" s="304" t="s">
        <v>479</v>
      </c>
      <c r="L411" s="305" t="s">
        <v>7</v>
      </c>
      <c r="M411" s="306" t="s">
        <v>8</v>
      </c>
    </row>
    <row r="412" spans="1:13" ht="12.75">
      <c r="A412" s="293" t="s">
        <v>73</v>
      </c>
      <c r="B412" s="221">
        <f>F412+J412</f>
        <v>896</v>
      </c>
      <c r="C412" s="222">
        <f>B412*100000/712664</f>
        <v>125.72544705499365</v>
      </c>
      <c r="D412" s="223">
        <v>3</v>
      </c>
      <c r="E412" s="221">
        <v>7219</v>
      </c>
      <c r="F412" s="290">
        <v>385</v>
      </c>
      <c r="G412" s="211">
        <f>F412*100000/345834</f>
        <v>111.32508660224269</v>
      </c>
      <c r="H412" s="212">
        <v>3</v>
      </c>
      <c r="I412" s="291">
        <v>7575</v>
      </c>
      <c r="J412" s="221">
        <v>511</v>
      </c>
      <c r="K412" s="222">
        <f>J412*100000/366830</f>
        <v>139.30158383992585</v>
      </c>
      <c r="L412" s="223">
        <v>3</v>
      </c>
      <c r="M412" s="291">
        <v>7008</v>
      </c>
    </row>
    <row r="413" spans="1:13" ht="12.75">
      <c r="A413" s="20" t="s">
        <v>74</v>
      </c>
      <c r="B413" s="221">
        <f>F413+J413</f>
        <v>517</v>
      </c>
      <c r="C413" s="222">
        <f>B413*100000/712664</f>
        <v>72.54470549936576</v>
      </c>
      <c r="D413" s="223">
        <v>4</v>
      </c>
      <c r="E413" s="221">
        <v>8441</v>
      </c>
      <c r="F413" s="285">
        <v>223</v>
      </c>
      <c r="G413" s="222">
        <f>F413*100000/345834</f>
        <v>64.48180340857174</v>
      </c>
      <c r="H413" s="223">
        <v>4</v>
      </c>
      <c r="I413" s="284">
        <v>9149</v>
      </c>
      <c r="J413" s="221">
        <v>294</v>
      </c>
      <c r="K413" s="222">
        <f>J413*100000/366830</f>
        <v>80.14611672982035</v>
      </c>
      <c r="L413" s="223">
        <v>4</v>
      </c>
      <c r="M413" s="284">
        <v>7776</v>
      </c>
    </row>
    <row r="414" spans="1:13" ht="12.75">
      <c r="A414" s="21" t="s">
        <v>18</v>
      </c>
      <c r="B414" s="221">
        <f>F414+J414</f>
        <v>25</v>
      </c>
      <c r="C414" s="222">
        <f>B414*100000/712664</f>
        <v>3.507964482561207</v>
      </c>
      <c r="D414" s="223">
        <v>8</v>
      </c>
      <c r="E414" s="221">
        <v>15882</v>
      </c>
      <c r="F414" s="285">
        <v>10</v>
      </c>
      <c r="G414" s="222">
        <f>F414*100000/345834</f>
        <v>2.8915606909673426</v>
      </c>
      <c r="H414" s="223">
        <v>5</v>
      </c>
      <c r="I414" s="284">
        <v>9632</v>
      </c>
      <c r="J414" s="221">
        <v>15</v>
      </c>
      <c r="K414" s="222">
        <f>J414*100000/366830</f>
        <v>4.089087588256141</v>
      </c>
      <c r="L414" s="223">
        <v>11</v>
      </c>
      <c r="M414" s="284">
        <v>25665</v>
      </c>
    </row>
    <row r="415" spans="1:13" ht="12.75">
      <c r="A415" s="21" t="s">
        <v>19</v>
      </c>
      <c r="B415" s="221">
        <f>F415+J415</f>
        <v>21</v>
      </c>
      <c r="C415" s="222">
        <f>B415*100000/712664</f>
        <v>2.9466901653514137</v>
      </c>
      <c r="D415" s="223">
        <v>13</v>
      </c>
      <c r="E415" s="221">
        <v>12121</v>
      </c>
      <c r="F415" s="285">
        <v>7</v>
      </c>
      <c r="G415" s="222">
        <f>F415*100000/345834</f>
        <v>2.02409248367714</v>
      </c>
      <c r="H415" s="223">
        <v>13</v>
      </c>
      <c r="I415" s="284">
        <v>11515</v>
      </c>
      <c r="J415" s="221">
        <v>14</v>
      </c>
      <c r="K415" s="222">
        <f>J415*100000/366830</f>
        <v>3.8164817490390646</v>
      </c>
      <c r="L415" s="223">
        <v>13.5</v>
      </c>
      <c r="M415" s="284">
        <v>12479</v>
      </c>
    </row>
    <row r="416" spans="1:13" ht="12.75">
      <c r="A416" s="19" t="s">
        <v>105</v>
      </c>
      <c r="B416" s="221">
        <f aca="true" t="shared" si="31" ref="B416:B448">F416+J416</f>
        <v>15526</v>
      </c>
      <c r="C416" s="222">
        <f aca="true" t="shared" si="32" ref="C416:C462">B416*100000/712664</f>
        <v>2178.586262249812</v>
      </c>
      <c r="D416" s="223">
        <v>3</v>
      </c>
      <c r="E416" s="284">
        <v>11580</v>
      </c>
      <c r="F416" s="221">
        <v>10072</v>
      </c>
      <c r="G416" s="222">
        <f aca="true" t="shared" si="33" ref="G416:G462">F416*100000/345834</f>
        <v>2912.3799279423074</v>
      </c>
      <c r="H416" s="223">
        <v>3</v>
      </c>
      <c r="I416" s="284">
        <v>12307</v>
      </c>
      <c r="J416" s="221">
        <v>5454</v>
      </c>
      <c r="K416" s="222">
        <f aca="true" t="shared" si="34" ref="K416:K462">J416*100000/366830</f>
        <v>1486.7922470899327</v>
      </c>
      <c r="L416" s="223">
        <v>3</v>
      </c>
      <c r="M416" s="284">
        <v>10322</v>
      </c>
    </row>
    <row r="417" spans="1:13" ht="12.75">
      <c r="A417" s="294" t="s">
        <v>61</v>
      </c>
      <c r="B417" s="221"/>
      <c r="C417" s="222"/>
      <c r="D417" s="223"/>
      <c r="E417" s="284"/>
      <c r="F417" s="221"/>
      <c r="G417" s="222"/>
      <c r="H417" s="223"/>
      <c r="I417" s="284"/>
      <c r="J417" s="221"/>
      <c r="K417" s="222"/>
      <c r="L417" s="223"/>
      <c r="M417" s="284"/>
    </row>
    <row r="418" spans="1:13" ht="12.75">
      <c r="A418" s="294" t="s">
        <v>60</v>
      </c>
      <c r="B418" s="221">
        <f t="shared" si="31"/>
        <v>11794</v>
      </c>
      <c r="C418" s="222">
        <f t="shared" si="32"/>
        <v>1654.917324293075</v>
      </c>
      <c r="D418" s="223">
        <v>3</v>
      </c>
      <c r="E418" s="284">
        <v>12238</v>
      </c>
      <c r="F418" s="221">
        <v>7962</v>
      </c>
      <c r="G418" s="222">
        <f t="shared" si="33"/>
        <v>2302.2606221481983</v>
      </c>
      <c r="H418" s="223">
        <v>3</v>
      </c>
      <c r="I418" s="284">
        <v>12972</v>
      </c>
      <c r="J418" s="221">
        <v>3832</v>
      </c>
      <c r="K418" s="222">
        <f t="shared" si="34"/>
        <v>1044.6255758798354</v>
      </c>
      <c r="L418" s="223">
        <v>3</v>
      </c>
      <c r="M418" s="284">
        <v>10580</v>
      </c>
    </row>
    <row r="419" spans="1:13" ht="12.75">
      <c r="A419" s="21" t="s">
        <v>20</v>
      </c>
      <c r="B419" s="221">
        <f t="shared" si="31"/>
        <v>7716</v>
      </c>
      <c r="C419" s="222">
        <f t="shared" si="32"/>
        <v>1082.6981578976909</v>
      </c>
      <c r="D419" s="223">
        <v>3</v>
      </c>
      <c r="E419" s="284">
        <v>13956</v>
      </c>
      <c r="F419" s="221">
        <v>5504</v>
      </c>
      <c r="G419" s="222">
        <f t="shared" si="33"/>
        <v>1591.5150043084254</v>
      </c>
      <c r="H419" s="223">
        <v>3</v>
      </c>
      <c r="I419" s="284">
        <v>14501</v>
      </c>
      <c r="J419" s="221">
        <v>2212</v>
      </c>
      <c r="K419" s="222">
        <f t="shared" si="34"/>
        <v>603.0041163481721</v>
      </c>
      <c r="L419" s="223">
        <v>3</v>
      </c>
      <c r="M419" s="284">
        <v>12293</v>
      </c>
    </row>
    <row r="420" spans="1:13" ht="12.75">
      <c r="A420" s="22" t="s">
        <v>21</v>
      </c>
      <c r="B420" s="221">
        <f t="shared" si="31"/>
        <v>2590</v>
      </c>
      <c r="C420" s="222">
        <f t="shared" si="32"/>
        <v>363.42512039334105</v>
      </c>
      <c r="D420" s="223">
        <v>4</v>
      </c>
      <c r="E420" s="284">
        <v>16487</v>
      </c>
      <c r="F420" s="221">
        <v>1926</v>
      </c>
      <c r="G420" s="222">
        <f t="shared" si="33"/>
        <v>556.9145890803102</v>
      </c>
      <c r="H420" s="223">
        <v>4</v>
      </c>
      <c r="I420" s="284">
        <v>16563</v>
      </c>
      <c r="J420" s="221">
        <v>664</v>
      </c>
      <c r="K420" s="222">
        <f t="shared" si="34"/>
        <v>181.0102772401385</v>
      </c>
      <c r="L420" s="223">
        <v>4</v>
      </c>
      <c r="M420" s="284">
        <v>16144</v>
      </c>
    </row>
    <row r="421" spans="1:13" ht="12.75">
      <c r="A421" s="22" t="s">
        <v>22</v>
      </c>
      <c r="B421" s="221">
        <f t="shared" si="31"/>
        <v>4416</v>
      </c>
      <c r="C421" s="222">
        <f t="shared" si="32"/>
        <v>619.6468461996116</v>
      </c>
      <c r="D421" s="223">
        <v>2</v>
      </c>
      <c r="E421" s="284">
        <v>13931</v>
      </c>
      <c r="F421" s="221">
        <v>3197</v>
      </c>
      <c r="G421" s="222">
        <f t="shared" si="33"/>
        <v>924.4319529022595</v>
      </c>
      <c r="H421" s="223">
        <v>2</v>
      </c>
      <c r="I421" s="284">
        <v>14447</v>
      </c>
      <c r="J421" s="221">
        <v>1219</v>
      </c>
      <c r="K421" s="222">
        <f t="shared" si="34"/>
        <v>332.30651800561566</v>
      </c>
      <c r="L421" s="223">
        <v>2</v>
      </c>
      <c r="M421" s="284">
        <v>12612</v>
      </c>
    </row>
    <row r="422" spans="1:13" ht="12.75">
      <c r="A422" s="21" t="s">
        <v>62</v>
      </c>
      <c r="B422" s="221">
        <f t="shared" si="31"/>
        <v>1487</v>
      </c>
      <c r="C422" s="222">
        <f t="shared" si="32"/>
        <v>208.6537274227406</v>
      </c>
      <c r="D422" s="223">
        <v>4</v>
      </c>
      <c r="E422" s="284">
        <v>9274</v>
      </c>
      <c r="F422" s="221">
        <v>879</v>
      </c>
      <c r="G422" s="222">
        <f t="shared" si="33"/>
        <v>254.16818473602942</v>
      </c>
      <c r="H422" s="223">
        <v>4</v>
      </c>
      <c r="I422" s="284">
        <v>9323</v>
      </c>
      <c r="J422" s="221">
        <v>608</v>
      </c>
      <c r="K422" s="222">
        <f t="shared" si="34"/>
        <v>165.74435024398224</v>
      </c>
      <c r="L422" s="223">
        <v>4</v>
      </c>
      <c r="M422" s="284">
        <v>9269</v>
      </c>
    </row>
    <row r="423" spans="1:13" ht="12.75">
      <c r="A423" s="294" t="s">
        <v>75</v>
      </c>
      <c r="B423" s="221">
        <f t="shared" si="31"/>
        <v>1852</v>
      </c>
      <c r="C423" s="222">
        <f t="shared" si="32"/>
        <v>259.8700088681342</v>
      </c>
      <c r="D423" s="223">
        <v>3</v>
      </c>
      <c r="E423" s="284">
        <v>9217</v>
      </c>
      <c r="F423" s="221">
        <v>1038</v>
      </c>
      <c r="G423" s="222">
        <f t="shared" si="33"/>
        <v>300.1439997224102</v>
      </c>
      <c r="H423" s="223">
        <v>3</v>
      </c>
      <c r="I423" s="284">
        <v>9113</v>
      </c>
      <c r="J423" s="221">
        <v>814</v>
      </c>
      <c r="K423" s="222">
        <f t="shared" si="34"/>
        <v>221.9011531226999</v>
      </c>
      <c r="L423" s="223">
        <v>3</v>
      </c>
      <c r="M423" s="284">
        <v>9283</v>
      </c>
    </row>
    <row r="424" spans="1:13" ht="12.75">
      <c r="A424" s="20" t="s">
        <v>76</v>
      </c>
      <c r="B424" s="221">
        <f t="shared" si="31"/>
        <v>454</v>
      </c>
      <c r="C424" s="222">
        <f t="shared" si="32"/>
        <v>63.704635003311516</v>
      </c>
      <c r="D424" s="223">
        <v>5</v>
      </c>
      <c r="E424" s="284">
        <v>16408</v>
      </c>
      <c r="F424" s="285">
        <v>287</v>
      </c>
      <c r="G424" s="222">
        <f t="shared" si="33"/>
        <v>82.98779183076273</v>
      </c>
      <c r="H424" s="223">
        <v>5</v>
      </c>
      <c r="I424" s="284">
        <v>17007</v>
      </c>
      <c r="J424" s="285">
        <v>167</v>
      </c>
      <c r="K424" s="222">
        <f t="shared" si="34"/>
        <v>45.525175149251695</v>
      </c>
      <c r="L424" s="223">
        <v>5</v>
      </c>
      <c r="M424" s="284">
        <v>16261</v>
      </c>
    </row>
    <row r="425" spans="1:13" ht="12.75">
      <c r="A425" s="293" t="s">
        <v>77</v>
      </c>
      <c r="B425" s="221">
        <f t="shared" si="31"/>
        <v>5134</v>
      </c>
      <c r="C425" s="222">
        <f t="shared" si="32"/>
        <v>720.3955861387694</v>
      </c>
      <c r="D425" s="223">
        <v>4</v>
      </c>
      <c r="E425" s="284">
        <v>9054</v>
      </c>
      <c r="F425" s="221">
        <v>2393</v>
      </c>
      <c r="G425" s="222">
        <f t="shared" si="33"/>
        <v>691.9504733484852</v>
      </c>
      <c r="H425" s="223">
        <v>4</v>
      </c>
      <c r="I425" s="284">
        <v>9080</v>
      </c>
      <c r="J425" s="221">
        <v>2741</v>
      </c>
      <c r="K425" s="222">
        <f t="shared" si="34"/>
        <v>747.2126052940054</v>
      </c>
      <c r="L425" s="223">
        <v>5</v>
      </c>
      <c r="M425" s="284">
        <v>8963</v>
      </c>
    </row>
    <row r="426" spans="1:13" ht="12.75">
      <c r="A426" s="20" t="s">
        <v>63</v>
      </c>
      <c r="B426" s="221">
        <f t="shared" si="31"/>
        <v>1881</v>
      </c>
      <c r="C426" s="222">
        <f t="shared" si="32"/>
        <v>263.9392476679052</v>
      </c>
      <c r="D426" s="223">
        <v>5</v>
      </c>
      <c r="E426" s="284">
        <v>9236</v>
      </c>
      <c r="F426" s="221">
        <v>968</v>
      </c>
      <c r="G426" s="222">
        <f t="shared" si="33"/>
        <v>279.9030748856388</v>
      </c>
      <c r="H426" s="223">
        <v>5</v>
      </c>
      <c r="I426" s="284">
        <v>9092</v>
      </c>
      <c r="J426" s="221">
        <v>913</v>
      </c>
      <c r="K426" s="222">
        <f t="shared" si="34"/>
        <v>248.8891312051904</v>
      </c>
      <c r="L426" s="223">
        <v>5</v>
      </c>
      <c r="M426" s="284">
        <v>9396</v>
      </c>
    </row>
    <row r="427" spans="1:13" ht="12.75">
      <c r="A427" s="21" t="s">
        <v>23</v>
      </c>
      <c r="B427" s="221">
        <f t="shared" si="31"/>
        <v>1860</v>
      </c>
      <c r="C427" s="222">
        <f t="shared" si="32"/>
        <v>260.9925575025538</v>
      </c>
      <c r="D427" s="223">
        <v>5</v>
      </c>
      <c r="E427" s="284">
        <v>9275</v>
      </c>
      <c r="F427" s="221">
        <v>960</v>
      </c>
      <c r="G427" s="222">
        <f t="shared" si="33"/>
        <v>277.5898263328649</v>
      </c>
      <c r="H427" s="223">
        <v>5</v>
      </c>
      <c r="I427" s="284">
        <v>9135</v>
      </c>
      <c r="J427" s="221">
        <v>900</v>
      </c>
      <c r="K427" s="222">
        <f t="shared" si="34"/>
        <v>245.34525529536842</v>
      </c>
      <c r="L427" s="223">
        <v>5</v>
      </c>
      <c r="M427" s="284">
        <v>9496</v>
      </c>
    </row>
    <row r="428" spans="1:13" ht="12.75">
      <c r="A428" s="20" t="s">
        <v>64</v>
      </c>
      <c r="B428" s="221">
        <f t="shared" si="31"/>
        <v>1900</v>
      </c>
      <c r="C428" s="222">
        <f t="shared" si="32"/>
        <v>266.60530067465174</v>
      </c>
      <c r="D428" s="223">
        <v>4</v>
      </c>
      <c r="E428" s="284">
        <v>7652</v>
      </c>
      <c r="F428" s="221">
        <v>707</v>
      </c>
      <c r="G428" s="222">
        <f t="shared" si="33"/>
        <v>204.43334085139114</v>
      </c>
      <c r="H428" s="223">
        <v>4</v>
      </c>
      <c r="I428" s="284">
        <v>7520</v>
      </c>
      <c r="J428" s="221">
        <v>1193</v>
      </c>
      <c r="K428" s="222">
        <f t="shared" si="34"/>
        <v>325.21876618597173</v>
      </c>
      <c r="L428" s="223">
        <v>4</v>
      </c>
      <c r="M428" s="284">
        <v>7744</v>
      </c>
    </row>
    <row r="429" spans="1:13" ht="12.75">
      <c r="A429" s="21" t="s">
        <v>65</v>
      </c>
      <c r="B429" s="221">
        <f t="shared" si="31"/>
        <v>1024</v>
      </c>
      <c r="C429" s="222">
        <f t="shared" si="32"/>
        <v>143.68622520570705</v>
      </c>
      <c r="D429" s="223">
        <v>4</v>
      </c>
      <c r="E429" s="284">
        <v>8293</v>
      </c>
      <c r="F429" s="221">
        <v>433</v>
      </c>
      <c r="G429" s="222">
        <f t="shared" si="33"/>
        <v>125.20457791888595</v>
      </c>
      <c r="H429" s="223">
        <v>4</v>
      </c>
      <c r="I429" s="284">
        <v>8124</v>
      </c>
      <c r="J429" s="221">
        <v>591</v>
      </c>
      <c r="K429" s="222">
        <f t="shared" si="34"/>
        <v>161.11005097729193</v>
      </c>
      <c r="L429" s="223">
        <v>4</v>
      </c>
      <c r="M429" s="284">
        <v>8466</v>
      </c>
    </row>
    <row r="430" spans="1:13" ht="12.75">
      <c r="A430" s="21" t="s">
        <v>78</v>
      </c>
      <c r="B430" s="221">
        <f t="shared" si="31"/>
        <v>928</v>
      </c>
      <c r="C430" s="222">
        <f t="shared" si="32"/>
        <v>130.215641592672</v>
      </c>
      <c r="D430" s="223">
        <v>4</v>
      </c>
      <c r="E430" s="284">
        <v>8584</v>
      </c>
      <c r="F430" s="221">
        <v>389</v>
      </c>
      <c r="G430" s="222">
        <f t="shared" si="33"/>
        <v>112.48171087862963</v>
      </c>
      <c r="H430" s="223">
        <v>4</v>
      </c>
      <c r="I430" s="284">
        <v>8377</v>
      </c>
      <c r="J430" s="221">
        <v>539</v>
      </c>
      <c r="K430" s="222">
        <f t="shared" si="34"/>
        <v>146.93454733800397</v>
      </c>
      <c r="L430" s="223">
        <v>5</v>
      </c>
      <c r="M430" s="284">
        <v>8668</v>
      </c>
    </row>
    <row r="431" spans="1:13" ht="12.75">
      <c r="A431" s="21" t="s">
        <v>24</v>
      </c>
      <c r="B431" s="221">
        <f t="shared" si="31"/>
        <v>37</v>
      </c>
      <c r="C431" s="222">
        <f t="shared" si="32"/>
        <v>5.191787434190586</v>
      </c>
      <c r="D431" s="223">
        <v>6</v>
      </c>
      <c r="E431" s="284">
        <v>11953</v>
      </c>
      <c r="F431" s="221">
        <v>19</v>
      </c>
      <c r="G431" s="222">
        <f t="shared" si="33"/>
        <v>5.493965312837951</v>
      </c>
      <c r="H431" s="223">
        <v>6</v>
      </c>
      <c r="I431" s="284">
        <v>15999</v>
      </c>
      <c r="J431" s="221">
        <v>18</v>
      </c>
      <c r="K431" s="222">
        <f t="shared" si="34"/>
        <v>4.906905105907368</v>
      </c>
      <c r="L431" s="223">
        <v>5</v>
      </c>
      <c r="M431" s="284">
        <v>7949</v>
      </c>
    </row>
    <row r="432" spans="1:13" ht="12.75">
      <c r="A432" s="21" t="s">
        <v>25</v>
      </c>
      <c r="B432" s="221">
        <f t="shared" si="31"/>
        <v>794</v>
      </c>
      <c r="C432" s="222">
        <f t="shared" si="32"/>
        <v>111.41295196614394</v>
      </c>
      <c r="D432" s="223">
        <v>3</v>
      </c>
      <c r="E432" s="284">
        <v>6203</v>
      </c>
      <c r="F432" s="221">
        <v>227</v>
      </c>
      <c r="G432" s="222">
        <f t="shared" si="33"/>
        <v>65.63842768495869</v>
      </c>
      <c r="H432" s="223">
        <v>3</v>
      </c>
      <c r="I432" s="284">
        <v>5930</v>
      </c>
      <c r="J432" s="221">
        <v>567</v>
      </c>
      <c r="K432" s="222">
        <f t="shared" si="34"/>
        <v>154.5675108360821</v>
      </c>
      <c r="L432" s="223">
        <v>4</v>
      </c>
      <c r="M432" s="284">
        <v>6345</v>
      </c>
    </row>
    <row r="433" spans="1:13" ht="12.75">
      <c r="A433" s="293" t="s">
        <v>79</v>
      </c>
      <c r="B433" s="221">
        <f t="shared" si="31"/>
        <v>7695</v>
      </c>
      <c r="C433" s="222">
        <f t="shared" si="32"/>
        <v>1079.7514677323395</v>
      </c>
      <c r="D433" s="223">
        <v>4</v>
      </c>
      <c r="E433" s="284">
        <v>8765</v>
      </c>
      <c r="F433" s="221">
        <v>3774</v>
      </c>
      <c r="G433" s="222">
        <f t="shared" si="33"/>
        <v>1091.2750047710751</v>
      </c>
      <c r="H433" s="223">
        <v>4</v>
      </c>
      <c r="I433" s="284">
        <v>8732</v>
      </c>
      <c r="J433" s="221">
        <v>3921</v>
      </c>
      <c r="K433" s="222">
        <f t="shared" si="34"/>
        <v>1068.8874955701551</v>
      </c>
      <c r="L433" s="223">
        <v>4</v>
      </c>
      <c r="M433" s="284">
        <v>8792</v>
      </c>
    </row>
    <row r="434" spans="1:13" ht="12.75">
      <c r="A434" s="20" t="s">
        <v>26</v>
      </c>
      <c r="B434" s="221">
        <f t="shared" si="31"/>
        <v>439</v>
      </c>
      <c r="C434" s="222">
        <f t="shared" si="32"/>
        <v>61.599856313774794</v>
      </c>
      <c r="D434" s="223">
        <v>3</v>
      </c>
      <c r="E434" s="284">
        <v>7562</v>
      </c>
      <c r="F434" s="221">
        <v>296</v>
      </c>
      <c r="G434" s="222">
        <f t="shared" si="33"/>
        <v>85.59019645263335</v>
      </c>
      <c r="H434" s="223">
        <v>3</v>
      </c>
      <c r="I434" s="284">
        <v>7541</v>
      </c>
      <c r="J434" s="221">
        <v>143</v>
      </c>
      <c r="K434" s="222">
        <f t="shared" si="34"/>
        <v>38.982635008041875</v>
      </c>
      <c r="L434" s="223">
        <v>4</v>
      </c>
      <c r="M434" s="284">
        <v>7682</v>
      </c>
    </row>
    <row r="435" spans="1:13" ht="12.75">
      <c r="A435" s="20" t="s">
        <v>27</v>
      </c>
      <c r="B435" s="221">
        <f t="shared" si="31"/>
        <v>394</v>
      </c>
      <c r="C435" s="222">
        <f t="shared" si="32"/>
        <v>55.28552024516462</v>
      </c>
      <c r="D435" s="223">
        <v>3</v>
      </c>
      <c r="E435" s="284">
        <v>8922</v>
      </c>
      <c r="F435" s="221">
        <v>185</v>
      </c>
      <c r="G435" s="222">
        <f t="shared" si="33"/>
        <v>53.49387278289584</v>
      </c>
      <c r="H435" s="223">
        <v>3</v>
      </c>
      <c r="I435" s="284">
        <v>8987</v>
      </c>
      <c r="J435" s="221">
        <v>209</v>
      </c>
      <c r="K435" s="222">
        <f t="shared" si="34"/>
        <v>56.97462039636889</v>
      </c>
      <c r="L435" s="223">
        <v>3</v>
      </c>
      <c r="M435" s="284">
        <v>8809</v>
      </c>
    </row>
    <row r="436" spans="1:13" ht="12.75">
      <c r="A436" s="20" t="s">
        <v>28</v>
      </c>
      <c r="B436" s="221">
        <f t="shared" si="31"/>
        <v>535</v>
      </c>
      <c r="C436" s="222">
        <f t="shared" si="32"/>
        <v>75.07043992680983</v>
      </c>
      <c r="D436" s="223">
        <v>4</v>
      </c>
      <c r="E436" s="284">
        <v>8251</v>
      </c>
      <c r="F436" s="285">
        <v>206</v>
      </c>
      <c r="G436" s="222">
        <f t="shared" si="33"/>
        <v>59.56615023392726</v>
      </c>
      <c r="H436" s="223">
        <v>4</v>
      </c>
      <c r="I436" s="284">
        <v>8178</v>
      </c>
      <c r="J436" s="285">
        <v>329</v>
      </c>
      <c r="K436" s="222">
        <f t="shared" si="34"/>
        <v>89.68732110241801</v>
      </c>
      <c r="L436" s="223">
        <v>4</v>
      </c>
      <c r="M436" s="284">
        <v>8265</v>
      </c>
    </row>
    <row r="437" spans="1:13" ht="12.75">
      <c r="A437" s="20" t="s">
        <v>29</v>
      </c>
      <c r="B437" s="221">
        <f t="shared" si="31"/>
        <v>1190</v>
      </c>
      <c r="C437" s="222">
        <f t="shared" si="32"/>
        <v>166.97910936991346</v>
      </c>
      <c r="D437" s="223">
        <v>4</v>
      </c>
      <c r="E437" s="284">
        <v>7951</v>
      </c>
      <c r="F437" s="221">
        <v>554</v>
      </c>
      <c r="G437" s="222">
        <f t="shared" si="33"/>
        <v>160.19246227959079</v>
      </c>
      <c r="H437" s="223">
        <v>3</v>
      </c>
      <c r="I437" s="284">
        <v>7224</v>
      </c>
      <c r="J437" s="221">
        <v>636</v>
      </c>
      <c r="K437" s="222">
        <f t="shared" si="34"/>
        <v>173.37731374206035</v>
      </c>
      <c r="L437" s="223">
        <v>4</v>
      </c>
      <c r="M437" s="284">
        <v>8274</v>
      </c>
    </row>
    <row r="438" spans="1:13" ht="12.75">
      <c r="A438" s="20" t="s">
        <v>80</v>
      </c>
      <c r="B438" s="221">
        <f t="shared" si="31"/>
        <v>813</v>
      </c>
      <c r="C438" s="222">
        <f t="shared" si="32"/>
        <v>114.07900497289044</v>
      </c>
      <c r="D438" s="223">
        <v>5</v>
      </c>
      <c r="E438" s="284">
        <v>9820</v>
      </c>
      <c r="F438" s="285">
        <v>394</v>
      </c>
      <c r="G438" s="222">
        <f t="shared" si="33"/>
        <v>113.9274912241133</v>
      </c>
      <c r="H438" s="223">
        <v>5</v>
      </c>
      <c r="I438" s="284">
        <v>9492</v>
      </c>
      <c r="J438" s="285">
        <v>419</v>
      </c>
      <c r="K438" s="222">
        <f t="shared" si="34"/>
        <v>114.22184663195486</v>
      </c>
      <c r="L438" s="223">
        <v>5</v>
      </c>
      <c r="M438" s="284">
        <v>10129</v>
      </c>
    </row>
    <row r="439" spans="1:13" ht="12.75">
      <c r="A439" s="20" t="s">
        <v>106</v>
      </c>
      <c r="B439" s="221">
        <f t="shared" si="31"/>
        <v>483</v>
      </c>
      <c r="C439" s="222">
        <f t="shared" si="32"/>
        <v>67.77387380308252</v>
      </c>
      <c r="D439" s="223">
        <v>6</v>
      </c>
      <c r="E439" s="284">
        <v>11510</v>
      </c>
      <c r="F439" s="285">
        <v>304</v>
      </c>
      <c r="G439" s="222">
        <f t="shared" si="33"/>
        <v>87.90344500540722</v>
      </c>
      <c r="H439" s="223">
        <v>6</v>
      </c>
      <c r="I439" s="284">
        <v>11369</v>
      </c>
      <c r="J439" s="285">
        <v>179</v>
      </c>
      <c r="K439" s="222">
        <f t="shared" si="34"/>
        <v>48.79644521985661</v>
      </c>
      <c r="L439" s="223">
        <v>6</v>
      </c>
      <c r="M439" s="284">
        <v>12113</v>
      </c>
    </row>
    <row r="440" spans="1:13" ht="12.75">
      <c r="A440" s="280" t="s">
        <v>66</v>
      </c>
      <c r="B440" s="221">
        <f t="shared" si="31"/>
        <v>1119</v>
      </c>
      <c r="C440" s="222">
        <f t="shared" si="32"/>
        <v>157.01649023943963</v>
      </c>
      <c r="D440" s="223">
        <v>2</v>
      </c>
      <c r="E440" s="284">
        <v>9897</v>
      </c>
      <c r="F440" s="221">
        <v>372</v>
      </c>
      <c r="G440" s="222">
        <f t="shared" si="33"/>
        <v>107.56605770398515</v>
      </c>
      <c r="H440" s="223">
        <v>3</v>
      </c>
      <c r="I440" s="284">
        <v>11447</v>
      </c>
      <c r="J440" s="221">
        <v>747</v>
      </c>
      <c r="K440" s="222">
        <f t="shared" si="34"/>
        <v>203.6365618951558</v>
      </c>
      <c r="L440" s="223">
        <v>2</v>
      </c>
      <c r="M440" s="284">
        <v>9167</v>
      </c>
    </row>
    <row r="441" spans="1:13" ht="12.75">
      <c r="A441" s="196"/>
      <c r="B441" s="210"/>
      <c r="C441" s="211"/>
      <c r="D441" s="212"/>
      <c r="E441" s="210"/>
      <c r="F441" s="210"/>
      <c r="G441" s="211"/>
      <c r="H441" s="212"/>
      <c r="I441" s="210"/>
      <c r="J441" s="210"/>
      <c r="K441" s="211"/>
      <c r="L441" s="212"/>
      <c r="M441" s="210"/>
    </row>
    <row r="442" spans="1:13" s="209" customFormat="1" ht="12.75">
      <c r="A442" s="176" t="s">
        <v>90</v>
      </c>
      <c r="B442" s="63" t="s">
        <v>0</v>
      </c>
      <c r="C442" s="64"/>
      <c r="D442" s="64"/>
      <c r="E442" s="65"/>
      <c r="F442" s="63" t="s">
        <v>1</v>
      </c>
      <c r="G442" s="64"/>
      <c r="H442" s="64"/>
      <c r="I442" s="65"/>
      <c r="J442" s="63" t="s">
        <v>2</v>
      </c>
      <c r="K442" s="64"/>
      <c r="L442" s="64"/>
      <c r="M442" s="65"/>
    </row>
    <row r="443" spans="1:13" s="209" customFormat="1" ht="12.75">
      <c r="A443" s="295"/>
      <c r="B443" s="296"/>
      <c r="C443" s="297"/>
      <c r="D443" s="298" t="s">
        <v>3</v>
      </c>
      <c r="E443" s="299" t="s">
        <v>3</v>
      </c>
      <c r="F443" s="296"/>
      <c r="G443" s="297"/>
      <c r="H443" s="298" t="s">
        <v>3</v>
      </c>
      <c r="I443" s="299" t="s">
        <v>3</v>
      </c>
      <c r="J443" s="296"/>
      <c r="K443" s="297"/>
      <c r="L443" s="298" t="s">
        <v>3</v>
      </c>
      <c r="M443" s="299" t="s">
        <v>3</v>
      </c>
    </row>
    <row r="444" spans="1:13" s="209" customFormat="1" ht="12.75">
      <c r="A444" s="300"/>
      <c r="B444" s="301" t="s">
        <v>464</v>
      </c>
      <c r="C444" s="302"/>
      <c r="D444" s="298" t="s">
        <v>5</v>
      </c>
      <c r="E444" s="299" t="s">
        <v>6</v>
      </c>
      <c r="F444" s="301" t="s">
        <v>464</v>
      </c>
      <c r="G444" s="302"/>
      <c r="H444" s="298" t="s">
        <v>5</v>
      </c>
      <c r="I444" s="299" t="s">
        <v>6</v>
      </c>
      <c r="J444" s="301" t="s">
        <v>464</v>
      </c>
      <c r="K444" s="302"/>
      <c r="L444" s="298" t="s">
        <v>5</v>
      </c>
      <c r="M444" s="299" t="s">
        <v>6</v>
      </c>
    </row>
    <row r="445" spans="1:13" s="209" customFormat="1" ht="12.75">
      <c r="A445" s="69" t="s">
        <v>477</v>
      </c>
      <c r="B445" s="303" t="s">
        <v>478</v>
      </c>
      <c r="C445" s="304" t="s">
        <v>479</v>
      </c>
      <c r="D445" s="305" t="s">
        <v>7</v>
      </c>
      <c r="E445" s="306" t="s">
        <v>8</v>
      </c>
      <c r="F445" s="303" t="s">
        <v>478</v>
      </c>
      <c r="G445" s="304" t="s">
        <v>479</v>
      </c>
      <c r="H445" s="305" t="s">
        <v>7</v>
      </c>
      <c r="I445" s="306" t="s">
        <v>8</v>
      </c>
      <c r="J445" s="303" t="s">
        <v>478</v>
      </c>
      <c r="K445" s="304" t="s">
        <v>479</v>
      </c>
      <c r="L445" s="305" t="s">
        <v>7</v>
      </c>
      <c r="M445" s="306" t="s">
        <v>8</v>
      </c>
    </row>
    <row r="446" spans="1:13" ht="12.75">
      <c r="A446" s="293" t="s">
        <v>81</v>
      </c>
      <c r="B446" s="221">
        <f t="shared" si="31"/>
        <v>3451</v>
      </c>
      <c r="C446" s="222">
        <f t="shared" si="32"/>
        <v>484.23941717274903</v>
      </c>
      <c r="D446" s="223">
        <v>2</v>
      </c>
      <c r="E446" s="284">
        <v>7481</v>
      </c>
      <c r="F446" s="221">
        <v>1198</v>
      </c>
      <c r="G446" s="222">
        <f t="shared" si="33"/>
        <v>346.40897077788765</v>
      </c>
      <c r="H446" s="223">
        <v>2</v>
      </c>
      <c r="I446" s="284">
        <v>6798</v>
      </c>
      <c r="J446" s="221">
        <v>2253</v>
      </c>
      <c r="K446" s="222">
        <f t="shared" si="34"/>
        <v>614.1809557560723</v>
      </c>
      <c r="L446" s="223">
        <v>3</v>
      </c>
      <c r="M446" s="284">
        <v>7791</v>
      </c>
    </row>
    <row r="447" spans="1:13" ht="12.75">
      <c r="A447" s="20" t="s">
        <v>82</v>
      </c>
      <c r="B447" s="221">
        <f t="shared" si="31"/>
        <v>347</v>
      </c>
      <c r="C447" s="222">
        <f t="shared" si="32"/>
        <v>48.690547017949555</v>
      </c>
      <c r="D447" s="223">
        <v>6</v>
      </c>
      <c r="E447" s="284">
        <v>12028</v>
      </c>
      <c r="F447" s="285">
        <v>175</v>
      </c>
      <c r="G447" s="222">
        <f t="shared" si="33"/>
        <v>50.602312091928496</v>
      </c>
      <c r="H447" s="223">
        <v>6</v>
      </c>
      <c r="I447" s="284">
        <v>10950</v>
      </c>
      <c r="J447" s="285">
        <v>172</v>
      </c>
      <c r="K447" s="222">
        <f t="shared" si="34"/>
        <v>46.88820434533708</v>
      </c>
      <c r="L447" s="223">
        <v>6</v>
      </c>
      <c r="M447" s="284">
        <v>13117</v>
      </c>
    </row>
    <row r="448" spans="1:13" ht="12.75">
      <c r="A448" s="20" t="s">
        <v>30</v>
      </c>
      <c r="B448" s="221">
        <f t="shared" si="31"/>
        <v>639</v>
      </c>
      <c r="C448" s="222">
        <f t="shared" si="32"/>
        <v>89.66357217426444</v>
      </c>
      <c r="D448" s="223">
        <v>2</v>
      </c>
      <c r="E448" s="284">
        <v>6839</v>
      </c>
      <c r="F448" s="221">
        <v>399</v>
      </c>
      <c r="G448" s="222">
        <f t="shared" si="33"/>
        <v>115.37327156959698</v>
      </c>
      <c r="H448" s="223">
        <v>2</v>
      </c>
      <c r="I448" s="284">
        <v>6560</v>
      </c>
      <c r="J448" s="221">
        <v>240</v>
      </c>
      <c r="K448" s="222">
        <f t="shared" si="34"/>
        <v>65.42540141209825</v>
      </c>
      <c r="L448" s="223">
        <v>2</v>
      </c>
      <c r="M448" s="284">
        <v>7275</v>
      </c>
    </row>
    <row r="449" spans="1:13" ht="12.75">
      <c r="A449" s="20" t="s">
        <v>107</v>
      </c>
      <c r="B449" s="221">
        <v>217</v>
      </c>
      <c r="C449" s="222">
        <f t="shared" si="32"/>
        <v>30.449131708631278</v>
      </c>
      <c r="D449" s="223">
        <v>2</v>
      </c>
      <c r="E449" s="284">
        <v>5412</v>
      </c>
      <c r="F449" s="221">
        <v>217</v>
      </c>
      <c r="G449" s="222">
        <f t="shared" si="33"/>
        <v>62.74686699399134</v>
      </c>
      <c r="H449" s="223">
        <v>2</v>
      </c>
      <c r="I449" s="284">
        <v>5412</v>
      </c>
      <c r="J449" s="268" t="s">
        <v>9</v>
      </c>
      <c r="K449" s="269" t="s">
        <v>9</v>
      </c>
      <c r="L449" s="270"/>
      <c r="M449" s="271"/>
    </row>
    <row r="450" spans="1:13" ht="12.75">
      <c r="A450" s="293" t="s">
        <v>83</v>
      </c>
      <c r="B450" s="221">
        <f aca="true" t="shared" si="35" ref="B450:B462">F450+J450</f>
        <v>1262</v>
      </c>
      <c r="C450" s="222">
        <f t="shared" si="32"/>
        <v>177.08204707968972</v>
      </c>
      <c r="D450" s="223">
        <v>4</v>
      </c>
      <c r="E450" s="284">
        <v>6305</v>
      </c>
      <c r="F450" s="221">
        <v>687</v>
      </c>
      <c r="G450" s="222">
        <f t="shared" si="33"/>
        <v>198.65021946945643</v>
      </c>
      <c r="H450" s="223">
        <v>4</v>
      </c>
      <c r="I450" s="284">
        <v>6258</v>
      </c>
      <c r="J450" s="221">
        <v>575</v>
      </c>
      <c r="K450" s="222">
        <f t="shared" si="34"/>
        <v>156.7483575498187</v>
      </c>
      <c r="L450" s="223">
        <v>4</v>
      </c>
      <c r="M450" s="284">
        <v>6388</v>
      </c>
    </row>
    <row r="451" spans="1:13" ht="12.75">
      <c r="A451" s="20" t="s">
        <v>31</v>
      </c>
      <c r="B451" s="221">
        <f t="shared" si="35"/>
        <v>1040</v>
      </c>
      <c r="C451" s="222">
        <f t="shared" si="32"/>
        <v>145.93132247454622</v>
      </c>
      <c r="D451" s="223">
        <v>4</v>
      </c>
      <c r="E451" s="284">
        <v>6017</v>
      </c>
      <c r="F451" s="221">
        <v>575</v>
      </c>
      <c r="G451" s="222">
        <f t="shared" si="33"/>
        <v>166.2647397306222</v>
      </c>
      <c r="H451" s="223">
        <v>4</v>
      </c>
      <c r="I451" s="284">
        <v>5933</v>
      </c>
      <c r="J451" s="221">
        <v>465</v>
      </c>
      <c r="K451" s="222">
        <f t="shared" si="34"/>
        <v>126.76171523594036</v>
      </c>
      <c r="L451" s="223">
        <v>4</v>
      </c>
      <c r="M451" s="284">
        <v>6242</v>
      </c>
    </row>
    <row r="452" spans="1:13" ht="12.75">
      <c r="A452" s="293" t="s">
        <v>108</v>
      </c>
      <c r="B452" s="221">
        <f t="shared" si="35"/>
        <v>4760</v>
      </c>
      <c r="C452" s="222">
        <f t="shared" si="32"/>
        <v>667.9164374796538</v>
      </c>
      <c r="D452" s="223">
        <v>3</v>
      </c>
      <c r="E452" s="284">
        <v>10441</v>
      </c>
      <c r="F452" s="221">
        <v>2438</v>
      </c>
      <c r="G452" s="222">
        <f t="shared" si="33"/>
        <v>704.9624964578381</v>
      </c>
      <c r="H452" s="223">
        <v>2</v>
      </c>
      <c r="I452" s="284">
        <v>9939</v>
      </c>
      <c r="J452" s="221">
        <v>2322</v>
      </c>
      <c r="K452" s="222">
        <f t="shared" si="34"/>
        <v>632.9907586620506</v>
      </c>
      <c r="L452" s="223">
        <v>3</v>
      </c>
      <c r="M452" s="284">
        <v>10997</v>
      </c>
    </row>
    <row r="453" spans="1:13" ht="12.75">
      <c r="A453" s="20" t="s">
        <v>32</v>
      </c>
      <c r="B453" s="221">
        <f t="shared" si="35"/>
        <v>1265</v>
      </c>
      <c r="C453" s="222">
        <f t="shared" si="32"/>
        <v>177.50300281759706</v>
      </c>
      <c r="D453" s="223">
        <v>4</v>
      </c>
      <c r="E453" s="284">
        <v>17954</v>
      </c>
      <c r="F453" s="221">
        <v>561</v>
      </c>
      <c r="G453" s="222">
        <f t="shared" si="33"/>
        <v>162.21655476326794</v>
      </c>
      <c r="H453" s="223">
        <v>4</v>
      </c>
      <c r="I453" s="284">
        <v>17409</v>
      </c>
      <c r="J453" s="221">
        <v>704</v>
      </c>
      <c r="K453" s="222">
        <f t="shared" si="34"/>
        <v>191.91451080882152</v>
      </c>
      <c r="L453" s="223">
        <v>4</v>
      </c>
      <c r="M453" s="284">
        <v>18354</v>
      </c>
    </row>
    <row r="454" spans="1:13" ht="12.75">
      <c r="A454" s="20" t="s">
        <v>113</v>
      </c>
      <c r="B454" s="221">
        <f t="shared" si="35"/>
        <v>1664</v>
      </c>
      <c r="C454" s="222">
        <f t="shared" si="32"/>
        <v>233.49011595927394</v>
      </c>
      <c r="D454" s="223">
        <v>1</v>
      </c>
      <c r="E454" s="284">
        <v>7572</v>
      </c>
      <c r="F454" s="221">
        <v>952</v>
      </c>
      <c r="G454" s="222">
        <f t="shared" si="33"/>
        <v>275.27657778009103</v>
      </c>
      <c r="H454" s="223">
        <v>1</v>
      </c>
      <c r="I454" s="284">
        <v>7530</v>
      </c>
      <c r="J454" s="221">
        <v>712</v>
      </c>
      <c r="K454" s="222">
        <f t="shared" si="34"/>
        <v>194.09535752255815</v>
      </c>
      <c r="L454" s="223">
        <v>1</v>
      </c>
      <c r="M454" s="284">
        <v>7644</v>
      </c>
    </row>
    <row r="455" spans="1:13" ht="12.75">
      <c r="A455" s="293" t="s">
        <v>476</v>
      </c>
      <c r="B455" s="221">
        <f t="shared" si="35"/>
        <v>4954</v>
      </c>
      <c r="C455" s="222">
        <f t="shared" si="32"/>
        <v>695.1382418643287</v>
      </c>
      <c r="D455" s="223">
        <v>3</v>
      </c>
      <c r="E455" s="284">
        <v>8909</v>
      </c>
      <c r="F455" s="221">
        <v>2678</v>
      </c>
      <c r="G455" s="222">
        <f t="shared" si="33"/>
        <v>774.3599530410544</v>
      </c>
      <c r="H455" s="223">
        <v>3</v>
      </c>
      <c r="I455" s="284">
        <v>9013</v>
      </c>
      <c r="J455" s="221">
        <v>2276</v>
      </c>
      <c r="K455" s="222">
        <f t="shared" si="34"/>
        <v>620.450890058065</v>
      </c>
      <c r="L455" s="223">
        <v>3</v>
      </c>
      <c r="M455" s="284">
        <v>8800</v>
      </c>
    </row>
    <row r="456" spans="1:13" ht="12.75">
      <c r="A456" s="20" t="s">
        <v>33</v>
      </c>
      <c r="B456" s="221">
        <f t="shared" si="35"/>
        <v>2251</v>
      </c>
      <c r="C456" s="222">
        <f t="shared" si="32"/>
        <v>315.85712200981106</v>
      </c>
      <c r="D456" s="223">
        <v>3</v>
      </c>
      <c r="E456" s="284">
        <v>8846</v>
      </c>
      <c r="F456" s="221">
        <v>1319</v>
      </c>
      <c r="G456" s="222">
        <f t="shared" si="33"/>
        <v>381.3968551385925</v>
      </c>
      <c r="H456" s="223">
        <v>3</v>
      </c>
      <c r="I456" s="284">
        <v>8997</v>
      </c>
      <c r="J456" s="221">
        <v>932</v>
      </c>
      <c r="K456" s="222">
        <f t="shared" si="34"/>
        <v>254.06864215031487</v>
      </c>
      <c r="L456" s="223">
        <v>3</v>
      </c>
      <c r="M456" s="284">
        <v>8642</v>
      </c>
    </row>
    <row r="457" spans="1:13" ht="12.75">
      <c r="A457" s="21" t="s">
        <v>34</v>
      </c>
      <c r="B457" s="221">
        <f t="shared" si="35"/>
        <v>1349</v>
      </c>
      <c r="C457" s="222">
        <f t="shared" si="32"/>
        <v>189.28976347900272</v>
      </c>
      <c r="D457" s="223">
        <v>3</v>
      </c>
      <c r="E457" s="284">
        <v>10036</v>
      </c>
      <c r="F457" s="221">
        <v>696</v>
      </c>
      <c r="G457" s="222">
        <f t="shared" si="33"/>
        <v>201.25262409132705</v>
      </c>
      <c r="H457" s="223">
        <v>3</v>
      </c>
      <c r="I457" s="284">
        <v>10718</v>
      </c>
      <c r="J457" s="221">
        <v>653</v>
      </c>
      <c r="K457" s="222">
        <f t="shared" si="34"/>
        <v>178.01161300875066</v>
      </c>
      <c r="L457" s="223">
        <v>3</v>
      </c>
      <c r="M457" s="284">
        <v>9376</v>
      </c>
    </row>
    <row r="458" spans="1:13" ht="12.75">
      <c r="A458" s="22" t="s">
        <v>35</v>
      </c>
      <c r="B458" s="221">
        <f t="shared" si="35"/>
        <v>198</v>
      </c>
      <c r="C458" s="222">
        <f t="shared" si="32"/>
        <v>27.783078701884758</v>
      </c>
      <c r="D458" s="223">
        <v>4</v>
      </c>
      <c r="E458" s="284">
        <v>13647</v>
      </c>
      <c r="F458" s="221">
        <v>97</v>
      </c>
      <c r="G458" s="222">
        <f t="shared" si="33"/>
        <v>28.048138702383223</v>
      </c>
      <c r="H458" s="223">
        <v>4</v>
      </c>
      <c r="I458" s="284">
        <v>14056</v>
      </c>
      <c r="J458" s="221">
        <v>101</v>
      </c>
      <c r="K458" s="222">
        <f t="shared" si="34"/>
        <v>27.533189760924678</v>
      </c>
      <c r="L458" s="223">
        <v>4</v>
      </c>
      <c r="M458" s="284">
        <v>13107</v>
      </c>
    </row>
    <row r="459" spans="1:13" ht="12.75">
      <c r="A459" s="22" t="s">
        <v>67</v>
      </c>
      <c r="B459" s="221">
        <f t="shared" si="35"/>
        <v>293</v>
      </c>
      <c r="C459" s="222">
        <f t="shared" si="32"/>
        <v>41.11334373561735</v>
      </c>
      <c r="D459" s="223">
        <v>2</v>
      </c>
      <c r="E459" s="284">
        <v>7828</v>
      </c>
      <c r="F459" s="221">
        <v>201</v>
      </c>
      <c r="G459" s="222">
        <f t="shared" si="33"/>
        <v>58.12036988844359</v>
      </c>
      <c r="H459" s="223">
        <v>2</v>
      </c>
      <c r="I459" s="284">
        <v>7828</v>
      </c>
      <c r="J459" s="221">
        <v>92</v>
      </c>
      <c r="K459" s="222">
        <f t="shared" si="34"/>
        <v>25.079737207970993</v>
      </c>
      <c r="L459" s="223">
        <v>3</v>
      </c>
      <c r="M459" s="284">
        <v>7956</v>
      </c>
    </row>
    <row r="460" spans="1:13" ht="12.75">
      <c r="A460" s="22" t="s">
        <v>68</v>
      </c>
      <c r="B460" s="221"/>
      <c r="C460" s="222"/>
      <c r="D460" s="223"/>
      <c r="E460" s="284"/>
      <c r="F460" s="221"/>
      <c r="G460" s="222"/>
      <c r="H460" s="223"/>
      <c r="I460" s="284"/>
      <c r="J460" s="221"/>
      <c r="K460" s="222"/>
      <c r="L460" s="223"/>
      <c r="M460" s="284"/>
    </row>
    <row r="461" spans="1:13" ht="12.75">
      <c r="A461" s="22" t="s">
        <v>36</v>
      </c>
      <c r="B461" s="221">
        <v>18</v>
      </c>
      <c r="C461" s="222">
        <f t="shared" si="32"/>
        <v>2.525734427444069</v>
      </c>
      <c r="D461" s="223">
        <v>6</v>
      </c>
      <c r="E461" s="284">
        <v>14352</v>
      </c>
      <c r="F461" s="221">
        <v>18</v>
      </c>
      <c r="G461" s="222">
        <f t="shared" si="33"/>
        <v>5.204809243741217</v>
      </c>
      <c r="H461" s="223">
        <v>6</v>
      </c>
      <c r="I461" s="284">
        <v>14352</v>
      </c>
      <c r="J461" s="268" t="s">
        <v>9</v>
      </c>
      <c r="K461" s="269" t="s">
        <v>9</v>
      </c>
      <c r="L461" s="223"/>
      <c r="M461" s="284"/>
    </row>
    <row r="462" spans="1:13" ht="12.75">
      <c r="A462" s="20" t="s">
        <v>85</v>
      </c>
      <c r="B462" s="221">
        <f t="shared" si="35"/>
        <v>347</v>
      </c>
      <c r="C462" s="222">
        <f t="shared" si="32"/>
        <v>48.690547017949555</v>
      </c>
      <c r="D462" s="223">
        <v>2</v>
      </c>
      <c r="E462" s="284">
        <v>5500</v>
      </c>
      <c r="F462" s="221">
        <v>152</v>
      </c>
      <c r="G462" s="222">
        <f t="shared" si="33"/>
        <v>43.95172250270361</v>
      </c>
      <c r="H462" s="223">
        <v>2</v>
      </c>
      <c r="I462" s="284">
        <v>5509</v>
      </c>
      <c r="J462" s="221">
        <v>195</v>
      </c>
      <c r="K462" s="222">
        <f t="shared" si="34"/>
        <v>53.15813864732983</v>
      </c>
      <c r="L462" s="223">
        <v>2</v>
      </c>
      <c r="M462" s="284">
        <v>5491</v>
      </c>
    </row>
    <row r="463" spans="1:13" s="255" customFormat="1" ht="12.75">
      <c r="A463" s="21" t="s">
        <v>84</v>
      </c>
      <c r="B463" s="268" t="s">
        <v>9</v>
      </c>
      <c r="C463" s="269" t="s">
        <v>9</v>
      </c>
      <c r="D463" s="270"/>
      <c r="E463" s="271"/>
      <c r="F463" s="268" t="s">
        <v>9</v>
      </c>
      <c r="G463" s="269" t="s">
        <v>9</v>
      </c>
      <c r="H463" s="270"/>
      <c r="I463" s="271"/>
      <c r="J463" s="268" t="s">
        <v>9</v>
      </c>
      <c r="K463" s="269" t="s">
        <v>9</v>
      </c>
      <c r="L463" s="270"/>
      <c r="M463" s="271"/>
    </row>
    <row r="464" spans="1:13" s="255" customFormat="1" ht="12.75">
      <c r="A464" s="21"/>
      <c r="B464" s="268"/>
      <c r="C464" s="269"/>
      <c r="D464" s="270"/>
      <c r="E464" s="271"/>
      <c r="F464" s="268"/>
      <c r="G464" s="269"/>
      <c r="H464" s="270"/>
      <c r="I464" s="271"/>
      <c r="J464" s="268"/>
      <c r="K464" s="269"/>
      <c r="L464" s="270"/>
      <c r="M464" s="271"/>
    </row>
    <row r="465" spans="1:13" ht="12.75">
      <c r="A465" s="15" t="s">
        <v>95</v>
      </c>
      <c r="B465" s="8">
        <v>58</v>
      </c>
      <c r="C465" s="9">
        <f>B465*100000/712664</f>
        <v>8.138477599542</v>
      </c>
      <c r="D465" s="277">
        <v>3</v>
      </c>
      <c r="E465" s="278">
        <v>5201</v>
      </c>
      <c r="F465" s="288" t="s">
        <v>9</v>
      </c>
      <c r="G465" s="276" t="s">
        <v>9</v>
      </c>
      <c r="H465" s="277"/>
      <c r="I465" s="278"/>
      <c r="J465" s="275">
        <v>58</v>
      </c>
      <c r="K465" s="9">
        <f>J465*100000/366830</f>
        <v>15.81113867459041</v>
      </c>
      <c r="L465" s="277">
        <v>3</v>
      </c>
      <c r="M465" s="278">
        <v>5201</v>
      </c>
    </row>
    <row r="467" spans="1:13" s="209" customFormat="1" ht="12.75">
      <c r="A467" s="176" t="s">
        <v>47</v>
      </c>
      <c r="B467" s="63" t="s">
        <v>0</v>
      </c>
      <c r="C467" s="64"/>
      <c r="D467" s="64"/>
      <c r="E467" s="65"/>
      <c r="F467" s="63" t="s">
        <v>1</v>
      </c>
      <c r="G467" s="64"/>
      <c r="H467" s="64"/>
      <c r="I467" s="65"/>
      <c r="J467" s="63" t="s">
        <v>2</v>
      </c>
      <c r="K467" s="64"/>
      <c r="L467" s="64"/>
      <c r="M467" s="65"/>
    </row>
    <row r="468" spans="1:13" s="209" customFormat="1" ht="12.75">
      <c r="A468" s="295"/>
      <c r="B468" s="296"/>
      <c r="C468" s="297"/>
      <c r="D468" s="298" t="s">
        <v>3</v>
      </c>
      <c r="E468" s="299" t="s">
        <v>3</v>
      </c>
      <c r="F468" s="296"/>
      <c r="G468" s="297"/>
      <c r="H468" s="298" t="s">
        <v>3</v>
      </c>
      <c r="I468" s="299" t="s">
        <v>3</v>
      </c>
      <c r="J468" s="296"/>
      <c r="K468" s="297"/>
      <c r="L468" s="298" t="s">
        <v>3</v>
      </c>
      <c r="M468" s="299" t="s">
        <v>3</v>
      </c>
    </row>
    <row r="469" spans="1:13" s="209" customFormat="1" ht="12.75">
      <c r="A469" s="300"/>
      <c r="B469" s="301" t="s">
        <v>464</v>
      </c>
      <c r="C469" s="302"/>
      <c r="D469" s="298" t="s">
        <v>5</v>
      </c>
      <c r="E469" s="299" t="s">
        <v>6</v>
      </c>
      <c r="F469" s="301" t="s">
        <v>464</v>
      </c>
      <c r="G469" s="302"/>
      <c r="H469" s="298" t="s">
        <v>5</v>
      </c>
      <c r="I469" s="299" t="s">
        <v>6</v>
      </c>
      <c r="J469" s="301" t="s">
        <v>464</v>
      </c>
      <c r="K469" s="302"/>
      <c r="L469" s="298" t="s">
        <v>5</v>
      </c>
      <c r="M469" s="299" t="s">
        <v>6</v>
      </c>
    </row>
    <row r="470" spans="1:13" s="209" customFormat="1" ht="12.75">
      <c r="A470" s="69" t="s">
        <v>477</v>
      </c>
      <c r="B470" s="303" t="s">
        <v>478</v>
      </c>
      <c r="C470" s="304" t="s">
        <v>479</v>
      </c>
      <c r="D470" s="305" t="s">
        <v>7</v>
      </c>
      <c r="E470" s="306" t="s">
        <v>8</v>
      </c>
      <c r="F470" s="303" t="s">
        <v>478</v>
      </c>
      <c r="G470" s="304" t="s">
        <v>479</v>
      </c>
      <c r="H470" s="305" t="s">
        <v>7</v>
      </c>
      <c r="I470" s="306" t="s">
        <v>8</v>
      </c>
      <c r="J470" s="303" t="s">
        <v>478</v>
      </c>
      <c r="K470" s="304" t="s">
        <v>479</v>
      </c>
      <c r="L470" s="305" t="s">
        <v>7</v>
      </c>
      <c r="M470" s="306" t="s">
        <v>8</v>
      </c>
    </row>
    <row r="471" spans="1:13" ht="12.75">
      <c r="A471" s="292" t="s">
        <v>111</v>
      </c>
      <c r="B471" s="268">
        <f>F471+J471</f>
        <v>131561</v>
      </c>
      <c r="C471" s="269">
        <f>B471*100000/469112</f>
        <v>28044.68868841556</v>
      </c>
      <c r="D471" s="270">
        <v>4</v>
      </c>
      <c r="E471" s="271">
        <v>10005</v>
      </c>
      <c r="F471" s="268">
        <v>57677</v>
      </c>
      <c r="G471" s="269">
        <f>F471*100000/190589</f>
        <v>30262.502033170855</v>
      </c>
      <c r="H471" s="270">
        <v>4</v>
      </c>
      <c r="I471" s="271">
        <v>10252</v>
      </c>
      <c r="J471" s="268">
        <v>73884</v>
      </c>
      <c r="K471" s="269">
        <f>J471*100000/278523</f>
        <v>26527.07316810461</v>
      </c>
      <c r="L471" s="270">
        <v>4</v>
      </c>
      <c r="M471" s="271">
        <v>9830</v>
      </c>
    </row>
    <row r="472" spans="1:13" ht="12.75">
      <c r="A472" s="19"/>
      <c r="B472" s="268"/>
      <c r="C472" s="269"/>
      <c r="D472" s="270"/>
      <c r="E472" s="271"/>
      <c r="F472" s="268"/>
      <c r="G472" s="269"/>
      <c r="H472" s="270"/>
      <c r="I472" s="271"/>
      <c r="J472" s="268"/>
      <c r="K472" s="269"/>
      <c r="L472" s="270"/>
      <c r="M472" s="271"/>
    </row>
    <row r="473" spans="1:13" ht="12.75">
      <c r="A473" s="293" t="s">
        <v>43</v>
      </c>
      <c r="B473" s="268">
        <f aca="true" t="shared" si="36" ref="B473:B498">F473+J473</f>
        <v>3026</v>
      </c>
      <c r="C473" s="269">
        <f aca="true" t="shared" si="37" ref="C473:C498">B473*100000/469112</f>
        <v>645.0485171984516</v>
      </c>
      <c r="D473" s="270">
        <v>6</v>
      </c>
      <c r="E473" s="271">
        <v>11045</v>
      </c>
      <c r="F473" s="268">
        <v>1292</v>
      </c>
      <c r="G473" s="269">
        <f aca="true" t="shared" si="38" ref="G473:G498">F473*100000/190589</f>
        <v>677.8985146047254</v>
      </c>
      <c r="H473" s="270">
        <v>6</v>
      </c>
      <c r="I473" s="271">
        <v>11152</v>
      </c>
      <c r="J473" s="268">
        <v>1734</v>
      </c>
      <c r="K473" s="269">
        <f aca="true" t="shared" si="39" ref="K473:K498">J473*100000/278523</f>
        <v>622.5697698215229</v>
      </c>
      <c r="L473" s="270">
        <v>6</v>
      </c>
      <c r="M473" s="271">
        <v>10956</v>
      </c>
    </row>
    <row r="474" spans="1:13" ht="12.75">
      <c r="A474" s="19" t="s">
        <v>55</v>
      </c>
      <c r="B474" s="268">
        <v>7</v>
      </c>
      <c r="C474" s="269">
        <f t="shared" si="37"/>
        <v>1.4921809717082488</v>
      </c>
      <c r="D474" s="272">
        <v>10</v>
      </c>
      <c r="E474" s="271">
        <v>12520</v>
      </c>
      <c r="F474" s="268" t="s">
        <v>10</v>
      </c>
      <c r="G474" s="269" t="s">
        <v>10</v>
      </c>
      <c r="H474" s="270">
        <v>12</v>
      </c>
      <c r="I474" s="271">
        <v>30598</v>
      </c>
      <c r="J474" s="268" t="s">
        <v>10</v>
      </c>
      <c r="K474" s="269" t="s">
        <v>10</v>
      </c>
      <c r="L474" s="270">
        <v>1</v>
      </c>
      <c r="M474" s="271">
        <v>2727</v>
      </c>
    </row>
    <row r="475" spans="1:13" ht="12.75">
      <c r="A475" s="19" t="s">
        <v>56</v>
      </c>
      <c r="B475" s="268">
        <f t="shared" si="36"/>
        <v>2153</v>
      </c>
      <c r="C475" s="269">
        <f t="shared" si="37"/>
        <v>458.9522331554085</v>
      </c>
      <c r="D475" s="270">
        <v>6</v>
      </c>
      <c r="E475" s="271">
        <v>11703</v>
      </c>
      <c r="F475" s="268">
        <v>945</v>
      </c>
      <c r="G475" s="269">
        <f t="shared" si="38"/>
        <v>495.83134388658317</v>
      </c>
      <c r="H475" s="270">
        <v>6</v>
      </c>
      <c r="I475" s="271">
        <v>11619</v>
      </c>
      <c r="J475" s="268">
        <v>1208</v>
      </c>
      <c r="K475" s="269">
        <f t="shared" si="39"/>
        <v>433.7164255734715</v>
      </c>
      <c r="L475" s="270">
        <v>6</v>
      </c>
      <c r="M475" s="271">
        <v>11793</v>
      </c>
    </row>
    <row r="476" spans="1:13" ht="12.75">
      <c r="A476" s="293" t="s">
        <v>11</v>
      </c>
      <c r="B476" s="268">
        <f t="shared" si="36"/>
        <v>10286</v>
      </c>
      <c r="C476" s="269">
        <f t="shared" si="37"/>
        <v>2192.6533535701496</v>
      </c>
      <c r="D476" s="270">
        <v>5</v>
      </c>
      <c r="E476" s="271">
        <v>12304</v>
      </c>
      <c r="F476" s="268">
        <v>4709</v>
      </c>
      <c r="G476" s="269">
        <f t="shared" si="38"/>
        <v>2470.7616913882753</v>
      </c>
      <c r="H476" s="270">
        <v>5</v>
      </c>
      <c r="I476" s="271">
        <v>12900</v>
      </c>
      <c r="J476" s="268">
        <v>5577</v>
      </c>
      <c r="K476" s="269">
        <f t="shared" si="39"/>
        <v>2002.3481005159358</v>
      </c>
      <c r="L476" s="270">
        <v>5</v>
      </c>
      <c r="M476" s="271">
        <v>11782</v>
      </c>
    </row>
    <row r="477" spans="1:13" ht="12.75">
      <c r="A477" s="19" t="s">
        <v>54</v>
      </c>
      <c r="B477" s="268">
        <f t="shared" si="36"/>
        <v>9173</v>
      </c>
      <c r="C477" s="269">
        <f t="shared" si="37"/>
        <v>1955.396579068538</v>
      </c>
      <c r="D477" s="272">
        <v>6</v>
      </c>
      <c r="E477" s="271">
        <v>12697</v>
      </c>
      <c r="F477" s="273">
        <v>4342</v>
      </c>
      <c r="G477" s="269">
        <f t="shared" si="38"/>
        <v>2278.200735614332</v>
      </c>
      <c r="H477" s="272">
        <v>6</v>
      </c>
      <c r="I477" s="271">
        <v>13206</v>
      </c>
      <c r="J477" s="273">
        <v>4831</v>
      </c>
      <c r="K477" s="269">
        <f t="shared" si="39"/>
        <v>1734.506665517749</v>
      </c>
      <c r="L477" s="270">
        <v>6</v>
      </c>
      <c r="M477" s="271">
        <v>12273</v>
      </c>
    </row>
    <row r="478" spans="1:13" ht="12.75">
      <c r="A478" s="20" t="s">
        <v>57</v>
      </c>
      <c r="B478" s="268">
        <f t="shared" si="36"/>
        <v>1543</v>
      </c>
      <c r="C478" s="269">
        <f t="shared" si="37"/>
        <v>328.91931990654683</v>
      </c>
      <c r="D478" s="270">
        <v>7</v>
      </c>
      <c r="E478" s="271">
        <v>17585</v>
      </c>
      <c r="F478" s="268">
        <v>693</v>
      </c>
      <c r="G478" s="269">
        <f t="shared" si="38"/>
        <v>363.60965218349435</v>
      </c>
      <c r="H478" s="270">
        <v>7</v>
      </c>
      <c r="I478" s="271">
        <v>18117</v>
      </c>
      <c r="J478" s="268">
        <v>850</v>
      </c>
      <c r="K478" s="269">
        <f t="shared" si="39"/>
        <v>305.18125971643275</v>
      </c>
      <c r="L478" s="270">
        <v>7</v>
      </c>
      <c r="M478" s="271">
        <v>17211</v>
      </c>
    </row>
    <row r="479" spans="1:13" ht="12.75">
      <c r="A479" s="20" t="s">
        <v>12</v>
      </c>
      <c r="B479" s="268">
        <f t="shared" si="36"/>
        <v>259</v>
      </c>
      <c r="C479" s="269">
        <f t="shared" si="37"/>
        <v>55.2106959532052</v>
      </c>
      <c r="D479" s="270">
        <v>6</v>
      </c>
      <c r="E479" s="271">
        <v>12352</v>
      </c>
      <c r="F479" s="268">
        <v>128</v>
      </c>
      <c r="G479" s="269">
        <f t="shared" si="38"/>
        <v>67.16022435712449</v>
      </c>
      <c r="H479" s="270">
        <v>6</v>
      </c>
      <c r="I479" s="271">
        <v>11826</v>
      </c>
      <c r="J479" s="268">
        <v>131</v>
      </c>
      <c r="K479" s="269">
        <f t="shared" si="39"/>
        <v>47.03381767394434</v>
      </c>
      <c r="L479" s="270">
        <v>7</v>
      </c>
      <c r="M479" s="271">
        <v>13123</v>
      </c>
    </row>
    <row r="480" spans="1:13" ht="12.75">
      <c r="A480" s="20" t="s">
        <v>13</v>
      </c>
      <c r="B480" s="268">
        <f t="shared" si="36"/>
        <v>1380</v>
      </c>
      <c r="C480" s="269">
        <f t="shared" si="37"/>
        <v>294.172820136769</v>
      </c>
      <c r="D480" s="270">
        <v>6</v>
      </c>
      <c r="E480" s="271">
        <v>14720</v>
      </c>
      <c r="F480" s="268">
        <v>729</v>
      </c>
      <c r="G480" s="269">
        <f t="shared" si="38"/>
        <v>382.4984652839356</v>
      </c>
      <c r="H480" s="270">
        <v>6</v>
      </c>
      <c r="I480" s="271">
        <v>14215</v>
      </c>
      <c r="J480" s="268">
        <v>651</v>
      </c>
      <c r="K480" s="269">
        <f t="shared" si="39"/>
        <v>233.7329412651738</v>
      </c>
      <c r="L480" s="270">
        <v>6</v>
      </c>
      <c r="M480" s="271">
        <v>15173</v>
      </c>
    </row>
    <row r="481" spans="1:13" ht="12.75">
      <c r="A481" s="20" t="s">
        <v>14</v>
      </c>
      <c r="B481" s="268">
        <f t="shared" si="36"/>
        <v>748</v>
      </c>
      <c r="C481" s="269">
        <f t="shared" si="37"/>
        <v>159.45019526253859</v>
      </c>
      <c r="D481" s="270">
        <v>2</v>
      </c>
      <c r="E481" s="271">
        <v>6273</v>
      </c>
      <c r="F481" s="268">
        <v>14</v>
      </c>
      <c r="G481" s="269">
        <f t="shared" si="38"/>
        <v>7.345649539060491</v>
      </c>
      <c r="H481" s="270">
        <v>1.5</v>
      </c>
      <c r="I481" s="271">
        <v>7854</v>
      </c>
      <c r="J481" s="268">
        <v>734</v>
      </c>
      <c r="K481" s="269">
        <f t="shared" si="39"/>
        <v>263.5329936845431</v>
      </c>
      <c r="L481" s="270">
        <v>2</v>
      </c>
      <c r="M481" s="271">
        <v>6171</v>
      </c>
    </row>
    <row r="482" spans="1:13" ht="12.75">
      <c r="A482" s="20" t="s">
        <v>15</v>
      </c>
      <c r="B482" s="268">
        <v>521</v>
      </c>
      <c r="C482" s="269">
        <f t="shared" si="37"/>
        <v>111.06089803714252</v>
      </c>
      <c r="D482" s="270">
        <v>3</v>
      </c>
      <c r="E482" s="271">
        <v>7999</v>
      </c>
      <c r="F482" s="268">
        <v>521</v>
      </c>
      <c r="G482" s="269">
        <f t="shared" si="38"/>
        <v>273.36310070360827</v>
      </c>
      <c r="H482" s="270">
        <v>3</v>
      </c>
      <c r="I482" s="271">
        <v>7999</v>
      </c>
      <c r="J482" s="268" t="s">
        <v>9</v>
      </c>
      <c r="K482" s="269" t="s">
        <v>9</v>
      </c>
      <c r="L482" s="270"/>
      <c r="M482" s="271"/>
    </row>
    <row r="483" spans="1:13" ht="12.75">
      <c r="A483" s="20" t="s">
        <v>16</v>
      </c>
      <c r="B483" s="268">
        <f t="shared" si="36"/>
        <v>663</v>
      </c>
      <c r="C483" s="269">
        <f t="shared" si="37"/>
        <v>141.33085489179555</v>
      </c>
      <c r="D483" s="270">
        <v>3</v>
      </c>
      <c r="E483" s="271">
        <v>7594</v>
      </c>
      <c r="F483" s="268">
        <v>496</v>
      </c>
      <c r="G483" s="269">
        <f t="shared" si="38"/>
        <v>260.2458693838574</v>
      </c>
      <c r="H483" s="270">
        <v>3</v>
      </c>
      <c r="I483" s="271">
        <v>7577</v>
      </c>
      <c r="J483" s="268">
        <v>167</v>
      </c>
      <c r="K483" s="269">
        <f t="shared" si="39"/>
        <v>59.95914161487561</v>
      </c>
      <c r="L483" s="270">
        <v>4</v>
      </c>
      <c r="M483" s="271">
        <v>7677</v>
      </c>
    </row>
    <row r="484" spans="1:13" ht="12.75">
      <c r="A484" s="20" t="s">
        <v>58</v>
      </c>
      <c r="B484" s="268">
        <f t="shared" si="36"/>
        <v>379</v>
      </c>
      <c r="C484" s="269">
        <f t="shared" si="37"/>
        <v>80.79094118248948</v>
      </c>
      <c r="D484" s="270">
        <v>5</v>
      </c>
      <c r="E484" s="271">
        <v>12386</v>
      </c>
      <c r="F484" s="268">
        <v>168</v>
      </c>
      <c r="G484" s="269">
        <f t="shared" si="38"/>
        <v>88.14779446872589</v>
      </c>
      <c r="H484" s="270">
        <v>5</v>
      </c>
      <c r="I484" s="271">
        <v>13421</v>
      </c>
      <c r="J484" s="268">
        <v>211</v>
      </c>
      <c r="K484" s="269">
        <f t="shared" si="39"/>
        <v>75.75675976490272</v>
      </c>
      <c r="L484" s="270">
        <v>5</v>
      </c>
      <c r="M484" s="271">
        <v>12112</v>
      </c>
    </row>
    <row r="485" spans="1:13" ht="12.75">
      <c r="A485" s="21" t="s">
        <v>59</v>
      </c>
      <c r="B485" s="268">
        <f t="shared" si="36"/>
        <v>138</v>
      </c>
      <c r="C485" s="269">
        <f t="shared" si="37"/>
        <v>29.417282013676903</v>
      </c>
      <c r="D485" s="270">
        <v>6</v>
      </c>
      <c r="E485" s="271">
        <v>13819</v>
      </c>
      <c r="F485" s="268">
        <v>77</v>
      </c>
      <c r="G485" s="269">
        <f t="shared" si="38"/>
        <v>40.4010724648327</v>
      </c>
      <c r="H485" s="270">
        <v>6</v>
      </c>
      <c r="I485" s="271">
        <v>14812</v>
      </c>
      <c r="J485" s="268">
        <v>61</v>
      </c>
      <c r="K485" s="269">
        <f t="shared" si="39"/>
        <v>21.901243344355763</v>
      </c>
      <c r="L485" s="270">
        <v>6</v>
      </c>
      <c r="M485" s="271">
        <v>13059</v>
      </c>
    </row>
    <row r="486" spans="1:13" ht="12.75">
      <c r="A486" s="20" t="s">
        <v>17</v>
      </c>
      <c r="B486" s="268">
        <f t="shared" si="36"/>
        <v>204</v>
      </c>
      <c r="C486" s="269">
        <f t="shared" si="37"/>
        <v>43.48641688978325</v>
      </c>
      <c r="D486" s="270">
        <v>7.5</v>
      </c>
      <c r="E486" s="271">
        <v>17567</v>
      </c>
      <c r="F486" s="268">
        <v>129</v>
      </c>
      <c r="G486" s="269">
        <f t="shared" si="38"/>
        <v>67.68491360991453</v>
      </c>
      <c r="H486" s="270">
        <v>8</v>
      </c>
      <c r="I486" s="271">
        <v>18221</v>
      </c>
      <c r="J486" s="268">
        <v>75</v>
      </c>
      <c r="K486" s="269">
        <f t="shared" si="39"/>
        <v>26.927758210273478</v>
      </c>
      <c r="L486" s="270">
        <v>7</v>
      </c>
      <c r="M486" s="271">
        <v>16018</v>
      </c>
    </row>
    <row r="487" spans="1:13" ht="12.75">
      <c r="A487" s="19" t="s">
        <v>53</v>
      </c>
      <c r="B487" s="268">
        <f t="shared" si="36"/>
        <v>734</v>
      </c>
      <c r="C487" s="269">
        <f t="shared" si="37"/>
        <v>156.46583331912208</v>
      </c>
      <c r="D487" s="270">
        <v>4</v>
      </c>
      <c r="E487" s="271">
        <v>10337</v>
      </c>
      <c r="F487" s="268">
        <v>233</v>
      </c>
      <c r="G487" s="269">
        <f t="shared" si="38"/>
        <v>122.25259590007818</v>
      </c>
      <c r="H487" s="270">
        <v>4</v>
      </c>
      <c r="I487" s="271">
        <v>10022</v>
      </c>
      <c r="J487" s="268">
        <v>501</v>
      </c>
      <c r="K487" s="269">
        <f t="shared" si="39"/>
        <v>179.87742484462683</v>
      </c>
      <c r="L487" s="270">
        <v>4</v>
      </c>
      <c r="M487" s="271">
        <v>10426</v>
      </c>
    </row>
    <row r="488" spans="1:13" ht="12.75">
      <c r="A488" s="19" t="s">
        <v>52</v>
      </c>
      <c r="B488" s="268">
        <f t="shared" si="36"/>
        <v>172</v>
      </c>
      <c r="C488" s="269">
        <f t="shared" si="37"/>
        <v>36.66501816197411</v>
      </c>
      <c r="D488" s="270">
        <v>2</v>
      </c>
      <c r="E488" s="271">
        <v>7061</v>
      </c>
      <c r="F488" s="268">
        <v>40</v>
      </c>
      <c r="G488" s="269">
        <f t="shared" si="38"/>
        <v>20.987570111601404</v>
      </c>
      <c r="H488" s="270">
        <v>6</v>
      </c>
      <c r="I488" s="271">
        <v>14307</v>
      </c>
      <c r="J488" s="268">
        <v>132</v>
      </c>
      <c r="K488" s="269">
        <f t="shared" si="39"/>
        <v>47.39285445008132</v>
      </c>
      <c r="L488" s="270">
        <v>2</v>
      </c>
      <c r="M488" s="271">
        <v>6355</v>
      </c>
    </row>
    <row r="489" spans="1:13" ht="12.75">
      <c r="A489" s="293" t="s">
        <v>69</v>
      </c>
      <c r="B489" s="268">
        <f t="shared" si="36"/>
        <v>4831</v>
      </c>
      <c r="C489" s="269">
        <f t="shared" si="37"/>
        <v>1029.8180391889357</v>
      </c>
      <c r="D489" s="270">
        <v>4</v>
      </c>
      <c r="E489" s="271">
        <v>7844</v>
      </c>
      <c r="F489" s="268">
        <v>1898</v>
      </c>
      <c r="G489" s="269">
        <f t="shared" si="38"/>
        <v>995.8602017954867</v>
      </c>
      <c r="H489" s="270">
        <v>4</v>
      </c>
      <c r="I489" s="271">
        <v>8133</v>
      </c>
      <c r="J489" s="268">
        <v>2933</v>
      </c>
      <c r="K489" s="269">
        <f t="shared" si="39"/>
        <v>1053.0548644097614</v>
      </c>
      <c r="L489" s="270">
        <v>4</v>
      </c>
      <c r="M489" s="271">
        <v>7649</v>
      </c>
    </row>
    <row r="490" spans="1:13" ht="12.75">
      <c r="A490" s="20" t="s">
        <v>51</v>
      </c>
      <c r="B490" s="268">
        <f t="shared" si="36"/>
        <v>1541</v>
      </c>
      <c r="C490" s="269">
        <f t="shared" si="37"/>
        <v>328.4929824860588</v>
      </c>
      <c r="D490" s="270">
        <v>5</v>
      </c>
      <c r="E490" s="271">
        <v>9449</v>
      </c>
      <c r="F490" s="268">
        <v>787</v>
      </c>
      <c r="G490" s="269">
        <f t="shared" si="38"/>
        <v>412.93044194575765</v>
      </c>
      <c r="H490" s="270">
        <v>5</v>
      </c>
      <c r="I490" s="271">
        <v>9655</v>
      </c>
      <c r="J490" s="268">
        <v>754</v>
      </c>
      <c r="K490" s="269">
        <f t="shared" si="39"/>
        <v>270.7137292072827</v>
      </c>
      <c r="L490" s="270">
        <v>5</v>
      </c>
      <c r="M490" s="271">
        <v>9347</v>
      </c>
    </row>
    <row r="491" spans="1:13" ht="12.75">
      <c r="A491" s="21" t="s">
        <v>98</v>
      </c>
      <c r="B491" s="268">
        <f t="shared" si="36"/>
        <v>323</v>
      </c>
      <c r="C491" s="269">
        <f t="shared" si="37"/>
        <v>68.85349340882348</v>
      </c>
      <c r="D491" s="270">
        <v>7</v>
      </c>
      <c r="E491" s="271">
        <v>14731</v>
      </c>
      <c r="F491" s="268">
        <v>200</v>
      </c>
      <c r="G491" s="269">
        <f t="shared" si="38"/>
        <v>104.93785055800701</v>
      </c>
      <c r="H491" s="270">
        <v>8</v>
      </c>
      <c r="I491" s="271">
        <v>14945</v>
      </c>
      <c r="J491" s="268">
        <v>123</v>
      </c>
      <c r="K491" s="269">
        <f t="shared" si="39"/>
        <v>44.16152346484851</v>
      </c>
      <c r="L491" s="270">
        <v>7</v>
      </c>
      <c r="M491" s="271">
        <v>14253</v>
      </c>
    </row>
    <row r="492" spans="1:13" ht="12.75">
      <c r="A492" s="20" t="s">
        <v>50</v>
      </c>
      <c r="B492" s="268">
        <f t="shared" si="36"/>
        <v>2014</v>
      </c>
      <c r="C492" s="269">
        <f t="shared" si="37"/>
        <v>429.3217824314876</v>
      </c>
      <c r="D492" s="270">
        <v>4</v>
      </c>
      <c r="E492" s="271">
        <v>7085</v>
      </c>
      <c r="F492" s="268">
        <v>699</v>
      </c>
      <c r="G492" s="269">
        <f t="shared" si="38"/>
        <v>366.75778770023453</v>
      </c>
      <c r="H492" s="270">
        <v>4</v>
      </c>
      <c r="I492" s="271">
        <v>6851</v>
      </c>
      <c r="J492" s="268">
        <v>1315</v>
      </c>
      <c r="K492" s="269">
        <f t="shared" si="39"/>
        <v>472.1333606201283</v>
      </c>
      <c r="L492" s="270">
        <v>4</v>
      </c>
      <c r="M492" s="271">
        <v>7180</v>
      </c>
    </row>
    <row r="493" spans="1:13" ht="12.75">
      <c r="A493" s="293" t="s">
        <v>99</v>
      </c>
      <c r="B493" s="268">
        <f t="shared" si="36"/>
        <v>1248</v>
      </c>
      <c r="C493" s="269">
        <f t="shared" si="37"/>
        <v>266.0345503845563</v>
      </c>
      <c r="D493" s="270">
        <v>4</v>
      </c>
      <c r="E493" s="271">
        <v>8044</v>
      </c>
      <c r="F493" s="268">
        <v>508</v>
      </c>
      <c r="G493" s="269">
        <f t="shared" si="38"/>
        <v>266.5421404173378</v>
      </c>
      <c r="H493" s="270">
        <v>4</v>
      </c>
      <c r="I493" s="271">
        <v>7771</v>
      </c>
      <c r="J493" s="268">
        <v>740</v>
      </c>
      <c r="K493" s="269">
        <f t="shared" si="39"/>
        <v>265.687214341365</v>
      </c>
      <c r="L493" s="270">
        <v>4</v>
      </c>
      <c r="M493" s="271">
        <v>8182</v>
      </c>
    </row>
    <row r="494" spans="1:13" ht="12.75">
      <c r="A494" s="293" t="s">
        <v>70</v>
      </c>
      <c r="B494" s="268">
        <f t="shared" si="36"/>
        <v>3069</v>
      </c>
      <c r="C494" s="269">
        <f t="shared" si="37"/>
        <v>654.214771738945</v>
      </c>
      <c r="D494" s="270">
        <v>8</v>
      </c>
      <c r="E494" s="271">
        <v>9216</v>
      </c>
      <c r="F494" s="268">
        <v>1135</v>
      </c>
      <c r="G494" s="269">
        <f t="shared" si="38"/>
        <v>595.5223019166898</v>
      </c>
      <c r="H494" s="270">
        <v>7</v>
      </c>
      <c r="I494" s="271">
        <v>8876</v>
      </c>
      <c r="J494" s="268">
        <v>1934</v>
      </c>
      <c r="K494" s="269">
        <f t="shared" si="39"/>
        <v>694.3771250489187</v>
      </c>
      <c r="L494" s="270">
        <v>8</v>
      </c>
      <c r="M494" s="271">
        <v>9443</v>
      </c>
    </row>
    <row r="495" spans="1:13" ht="12.75">
      <c r="A495" s="20" t="s">
        <v>72</v>
      </c>
      <c r="B495" s="268">
        <f t="shared" si="36"/>
        <v>2432</v>
      </c>
      <c r="C495" s="269">
        <f t="shared" si="37"/>
        <v>518.4263033134945</v>
      </c>
      <c r="D495" s="270">
        <v>9</v>
      </c>
      <c r="E495" s="271">
        <v>10013</v>
      </c>
      <c r="F495" s="268">
        <v>823</v>
      </c>
      <c r="G495" s="269">
        <f t="shared" si="38"/>
        <v>431.81925504619886</v>
      </c>
      <c r="H495" s="270">
        <v>8</v>
      </c>
      <c r="I495" s="271">
        <v>9739</v>
      </c>
      <c r="J495" s="268">
        <v>1609</v>
      </c>
      <c r="K495" s="269">
        <f t="shared" si="39"/>
        <v>577.6901728044004</v>
      </c>
      <c r="L495" s="270">
        <v>9</v>
      </c>
      <c r="M495" s="271">
        <v>10119</v>
      </c>
    </row>
    <row r="496" spans="1:13" ht="12.75">
      <c r="A496" s="20" t="s">
        <v>94</v>
      </c>
      <c r="B496" s="281">
        <v>402</v>
      </c>
      <c r="C496" s="133">
        <f t="shared" si="37"/>
        <v>85.69382151810228</v>
      </c>
      <c r="D496" s="282">
        <v>5</v>
      </c>
      <c r="E496" s="283">
        <v>7007</v>
      </c>
      <c r="F496" s="281">
        <v>230</v>
      </c>
      <c r="G496" s="133">
        <f t="shared" si="38"/>
        <v>120.67852814170807</v>
      </c>
      <c r="H496" s="282">
        <v>5</v>
      </c>
      <c r="I496" s="283">
        <v>6807</v>
      </c>
      <c r="J496" s="281">
        <v>172</v>
      </c>
      <c r="K496" s="133">
        <f t="shared" si="39"/>
        <v>61.75432549556051</v>
      </c>
      <c r="L496" s="282">
        <v>6</v>
      </c>
      <c r="M496" s="283">
        <v>7479</v>
      </c>
    </row>
    <row r="497" spans="1:13" ht="12.75">
      <c r="A497" s="21" t="s">
        <v>71</v>
      </c>
      <c r="B497" s="268">
        <f t="shared" si="36"/>
        <v>248</v>
      </c>
      <c r="C497" s="269">
        <f t="shared" si="37"/>
        <v>52.86584014052082</v>
      </c>
      <c r="D497" s="270">
        <v>5</v>
      </c>
      <c r="E497" s="271">
        <v>8166</v>
      </c>
      <c r="F497" s="279">
        <v>134</v>
      </c>
      <c r="G497" s="269">
        <f t="shared" si="38"/>
        <v>70.3083598738647</v>
      </c>
      <c r="H497" s="270">
        <v>5.5</v>
      </c>
      <c r="I497" s="271">
        <v>7472</v>
      </c>
      <c r="J497" s="279">
        <v>114</v>
      </c>
      <c r="K497" s="269">
        <f t="shared" si="39"/>
        <v>40.930192479615684</v>
      </c>
      <c r="L497" s="270">
        <v>5</v>
      </c>
      <c r="M497" s="271">
        <v>8569</v>
      </c>
    </row>
    <row r="498" spans="1:13" ht="12.75">
      <c r="A498" s="274" t="s">
        <v>49</v>
      </c>
      <c r="B498" s="275">
        <f t="shared" si="36"/>
        <v>132</v>
      </c>
      <c r="C498" s="276">
        <f t="shared" si="37"/>
        <v>28.13826975221269</v>
      </c>
      <c r="D498" s="277">
        <v>5</v>
      </c>
      <c r="E498" s="278">
        <v>6133</v>
      </c>
      <c r="F498" s="275">
        <v>86</v>
      </c>
      <c r="G498" s="276">
        <f t="shared" si="38"/>
        <v>45.12327573994302</v>
      </c>
      <c r="H498" s="277">
        <v>5</v>
      </c>
      <c r="I498" s="278">
        <v>6328</v>
      </c>
      <c r="J498" s="275">
        <v>46</v>
      </c>
      <c r="K498" s="276">
        <f t="shared" si="39"/>
        <v>16.515691702301066</v>
      </c>
      <c r="L498" s="277">
        <v>6</v>
      </c>
      <c r="M498" s="278">
        <v>5961</v>
      </c>
    </row>
    <row r="499" spans="1:13" ht="12.75">
      <c r="A499" s="14"/>
      <c r="B499" s="13"/>
      <c r="C499" s="29"/>
      <c r="D499" s="12"/>
      <c r="E499" s="13"/>
      <c r="F499" s="13"/>
      <c r="G499" s="14"/>
      <c r="H499" s="12"/>
      <c r="I499" s="13"/>
      <c r="J499" s="13"/>
      <c r="K499" s="14"/>
      <c r="L499" s="12"/>
      <c r="M499" s="13"/>
    </row>
    <row r="500" spans="1:13" s="209" customFormat="1" ht="12.75">
      <c r="A500" s="176" t="s">
        <v>91</v>
      </c>
      <c r="B500" s="63" t="s">
        <v>0</v>
      </c>
      <c r="C500" s="64"/>
      <c r="D500" s="64"/>
      <c r="E500" s="65"/>
      <c r="F500" s="63" t="s">
        <v>1</v>
      </c>
      <c r="G500" s="64"/>
      <c r="H500" s="64"/>
      <c r="I500" s="65"/>
      <c r="J500" s="63" t="s">
        <v>2</v>
      </c>
      <c r="K500" s="64"/>
      <c r="L500" s="64"/>
      <c r="M500" s="65"/>
    </row>
    <row r="501" spans="1:13" s="209" customFormat="1" ht="12.75">
      <c r="A501" s="295"/>
      <c r="B501" s="296"/>
      <c r="C501" s="297"/>
      <c r="D501" s="298" t="s">
        <v>3</v>
      </c>
      <c r="E501" s="299" t="s">
        <v>3</v>
      </c>
      <c r="F501" s="296"/>
      <c r="G501" s="297"/>
      <c r="H501" s="298" t="s">
        <v>3</v>
      </c>
      <c r="I501" s="299" t="s">
        <v>3</v>
      </c>
      <c r="J501" s="296"/>
      <c r="K501" s="297"/>
      <c r="L501" s="298" t="s">
        <v>3</v>
      </c>
      <c r="M501" s="299" t="s">
        <v>3</v>
      </c>
    </row>
    <row r="502" spans="1:13" s="209" customFormat="1" ht="12.75">
      <c r="A502" s="300"/>
      <c r="B502" s="301" t="s">
        <v>464</v>
      </c>
      <c r="C502" s="302"/>
      <c r="D502" s="298" t="s">
        <v>5</v>
      </c>
      <c r="E502" s="299" t="s">
        <v>6</v>
      </c>
      <c r="F502" s="301" t="s">
        <v>464</v>
      </c>
      <c r="G502" s="302"/>
      <c r="H502" s="298" t="s">
        <v>5</v>
      </c>
      <c r="I502" s="299" t="s">
        <v>6</v>
      </c>
      <c r="J502" s="301" t="s">
        <v>464</v>
      </c>
      <c r="K502" s="302"/>
      <c r="L502" s="298" t="s">
        <v>5</v>
      </c>
      <c r="M502" s="299" t="s">
        <v>6</v>
      </c>
    </row>
    <row r="503" spans="1:13" s="209" customFormat="1" ht="12.75">
      <c r="A503" s="69" t="s">
        <v>477</v>
      </c>
      <c r="B503" s="303" t="s">
        <v>478</v>
      </c>
      <c r="C503" s="304" t="s">
        <v>479</v>
      </c>
      <c r="D503" s="305" t="s">
        <v>7</v>
      </c>
      <c r="E503" s="306" t="s">
        <v>8</v>
      </c>
      <c r="F503" s="303" t="s">
        <v>478</v>
      </c>
      <c r="G503" s="304" t="s">
        <v>479</v>
      </c>
      <c r="H503" s="305" t="s">
        <v>7</v>
      </c>
      <c r="I503" s="306" t="s">
        <v>8</v>
      </c>
      <c r="J503" s="303" t="s">
        <v>478</v>
      </c>
      <c r="K503" s="304" t="s">
        <v>479</v>
      </c>
      <c r="L503" s="305" t="s">
        <v>7</v>
      </c>
      <c r="M503" s="306" t="s">
        <v>8</v>
      </c>
    </row>
    <row r="504" spans="1:13" ht="12.75">
      <c r="A504" s="293" t="s">
        <v>73</v>
      </c>
      <c r="B504" s="268">
        <f>F504+J504</f>
        <v>1679</v>
      </c>
      <c r="C504" s="269">
        <f>B504*100000/469112</f>
        <v>357.91026449973566</v>
      </c>
      <c r="D504" s="270">
        <v>4</v>
      </c>
      <c r="E504" s="271">
        <v>8149</v>
      </c>
      <c r="F504" s="268">
        <v>738</v>
      </c>
      <c r="G504" s="269">
        <f>F504*100000/190589</f>
        <v>387.2206685590459</v>
      </c>
      <c r="H504" s="270">
        <v>5</v>
      </c>
      <c r="I504" s="271">
        <v>8631</v>
      </c>
      <c r="J504" s="268">
        <v>941</v>
      </c>
      <c r="K504" s="269">
        <f>J504*100000/278523</f>
        <v>337.8536063448979</v>
      </c>
      <c r="L504" s="270">
        <v>4</v>
      </c>
      <c r="M504" s="271">
        <v>7481</v>
      </c>
    </row>
    <row r="505" spans="1:13" ht="12.75">
      <c r="A505" s="20" t="s">
        <v>74</v>
      </c>
      <c r="B505" s="268">
        <f>F505+J505</f>
        <v>1049</v>
      </c>
      <c r="C505" s="269">
        <f>B505*100000/469112</f>
        <v>223.6139770459933</v>
      </c>
      <c r="D505" s="270">
        <v>6</v>
      </c>
      <c r="E505" s="271">
        <v>9485</v>
      </c>
      <c r="F505" s="268">
        <v>475</v>
      </c>
      <c r="G505" s="269">
        <f>F505*100000/190589</f>
        <v>249.22739507526668</v>
      </c>
      <c r="H505" s="270">
        <v>6</v>
      </c>
      <c r="I505" s="271">
        <v>10117</v>
      </c>
      <c r="J505" s="268">
        <v>574</v>
      </c>
      <c r="K505" s="269">
        <f>J505*100000/278523</f>
        <v>206.08710950262636</v>
      </c>
      <c r="L505" s="270">
        <v>6</v>
      </c>
      <c r="M505" s="271">
        <v>8989</v>
      </c>
    </row>
    <row r="506" spans="1:13" ht="12.75">
      <c r="A506" s="21" t="s">
        <v>18</v>
      </c>
      <c r="B506" s="268">
        <f>F506+J506</f>
        <v>25</v>
      </c>
      <c r="C506" s="269">
        <f>B506*100000/469112</f>
        <v>5.329217756100888</v>
      </c>
      <c r="D506" s="270">
        <v>9</v>
      </c>
      <c r="E506" s="271">
        <v>21855</v>
      </c>
      <c r="F506" s="268">
        <v>11</v>
      </c>
      <c r="G506" s="269">
        <f>F506*100000/190589</f>
        <v>5.771581780690386</v>
      </c>
      <c r="H506" s="270">
        <v>11</v>
      </c>
      <c r="I506" s="271">
        <v>23370</v>
      </c>
      <c r="J506" s="268">
        <v>14</v>
      </c>
      <c r="K506" s="269">
        <f>J506*100000/278523</f>
        <v>5.026514865917716</v>
      </c>
      <c r="L506" s="270">
        <v>9</v>
      </c>
      <c r="M506" s="271">
        <v>20973</v>
      </c>
    </row>
    <row r="507" spans="1:13" ht="12.75">
      <c r="A507" s="21" t="s">
        <v>19</v>
      </c>
      <c r="B507" s="268">
        <f>F507+J507</f>
        <v>408</v>
      </c>
      <c r="C507" s="269">
        <f>B507*100000/469112</f>
        <v>86.9728337795665</v>
      </c>
      <c r="D507" s="270">
        <v>9</v>
      </c>
      <c r="E507" s="268">
        <v>9973</v>
      </c>
      <c r="F507" s="279">
        <v>173</v>
      </c>
      <c r="G507" s="269">
        <f>F507*100000/190589</f>
        <v>90.77124073267608</v>
      </c>
      <c r="H507" s="270">
        <v>10</v>
      </c>
      <c r="I507" s="271">
        <v>10904</v>
      </c>
      <c r="J507" s="268">
        <v>235</v>
      </c>
      <c r="K507" s="269">
        <f>J507*100000/278523</f>
        <v>84.37364239219023</v>
      </c>
      <c r="L507" s="270">
        <v>8</v>
      </c>
      <c r="M507" s="271">
        <v>9111</v>
      </c>
    </row>
    <row r="508" spans="1:13" ht="12.75">
      <c r="A508" s="19" t="s">
        <v>105</v>
      </c>
      <c r="B508" s="268">
        <f aca="true" t="shared" si="40" ref="B508:B554">F508+J508</f>
        <v>43042</v>
      </c>
      <c r="C508" s="269">
        <f aca="true" t="shared" si="41" ref="C508:C554">B508*100000/469112</f>
        <v>9175.207626323778</v>
      </c>
      <c r="D508" s="270">
        <v>4</v>
      </c>
      <c r="E508" s="271">
        <v>10628</v>
      </c>
      <c r="F508" s="268">
        <v>20667</v>
      </c>
      <c r="G508" s="269">
        <f aca="true" t="shared" si="42" ref="G508:G554">F508*100000/190589</f>
        <v>10843.752787411655</v>
      </c>
      <c r="H508" s="270">
        <v>4</v>
      </c>
      <c r="I508" s="271">
        <v>11357</v>
      </c>
      <c r="J508" s="268">
        <v>22375</v>
      </c>
      <c r="K508" s="269">
        <f aca="true" t="shared" si="43" ref="K508:K554">J508*100000/278523</f>
        <v>8033.447866064921</v>
      </c>
      <c r="L508" s="270">
        <v>4</v>
      </c>
      <c r="M508" s="271">
        <v>10036</v>
      </c>
    </row>
    <row r="509" spans="1:13" ht="12.75">
      <c r="A509" s="294" t="s">
        <v>61</v>
      </c>
      <c r="B509" s="268">
        <f t="shared" si="40"/>
        <v>30487</v>
      </c>
      <c r="C509" s="269">
        <f t="shared" si="41"/>
        <v>6498.874469209912</v>
      </c>
      <c r="D509" s="270">
        <v>4</v>
      </c>
      <c r="E509" s="271">
        <v>11198</v>
      </c>
      <c r="F509" s="268">
        <v>14876</v>
      </c>
      <c r="G509" s="269">
        <f t="shared" si="42"/>
        <v>7805.277324504562</v>
      </c>
      <c r="H509" s="270">
        <v>4</v>
      </c>
      <c r="I509" s="271">
        <v>11967</v>
      </c>
      <c r="J509" s="268">
        <v>15611</v>
      </c>
      <c r="K509" s="269">
        <f t="shared" si="43"/>
        <v>5604.92311227439</v>
      </c>
      <c r="L509" s="270">
        <v>4</v>
      </c>
      <c r="M509" s="271">
        <v>10607</v>
      </c>
    </row>
    <row r="510" spans="1:13" ht="12.75">
      <c r="A510" s="294" t="s">
        <v>60</v>
      </c>
      <c r="B510" s="268"/>
      <c r="C510" s="269"/>
      <c r="D510" s="270"/>
      <c r="E510" s="271"/>
      <c r="F510" s="268"/>
      <c r="G510" s="269"/>
      <c r="H510" s="270"/>
      <c r="I510" s="271"/>
      <c r="J510" s="268"/>
      <c r="K510" s="269"/>
      <c r="L510" s="270"/>
      <c r="M510" s="271"/>
    </row>
    <row r="511" spans="1:13" ht="12.75">
      <c r="A511" s="21" t="s">
        <v>20</v>
      </c>
      <c r="B511" s="268">
        <f t="shared" si="40"/>
        <v>14012</v>
      </c>
      <c r="C511" s="269">
        <f t="shared" si="41"/>
        <v>2986.919967939426</v>
      </c>
      <c r="D511" s="270">
        <v>4</v>
      </c>
      <c r="E511" s="271">
        <v>13538</v>
      </c>
      <c r="F511" s="268">
        <v>7520</v>
      </c>
      <c r="G511" s="269">
        <f t="shared" si="42"/>
        <v>3945.6631809810638</v>
      </c>
      <c r="H511" s="270">
        <v>4</v>
      </c>
      <c r="I511" s="271">
        <v>14503</v>
      </c>
      <c r="J511" s="268">
        <v>6492</v>
      </c>
      <c r="K511" s="269">
        <f t="shared" si="43"/>
        <v>2330.866750681272</v>
      </c>
      <c r="L511" s="270">
        <v>4</v>
      </c>
      <c r="M511" s="271">
        <v>12338</v>
      </c>
    </row>
    <row r="512" spans="1:13" ht="12.75">
      <c r="A512" s="22" t="s">
        <v>21</v>
      </c>
      <c r="B512" s="268">
        <f t="shared" si="40"/>
        <v>5279</v>
      </c>
      <c r="C512" s="269">
        <f t="shared" si="41"/>
        <v>1125.3176213782635</v>
      </c>
      <c r="D512" s="270">
        <v>5</v>
      </c>
      <c r="E512" s="271">
        <v>15555</v>
      </c>
      <c r="F512" s="268">
        <v>2736</v>
      </c>
      <c r="G512" s="269">
        <f t="shared" si="42"/>
        <v>1435.549795633536</v>
      </c>
      <c r="H512" s="270">
        <v>5</v>
      </c>
      <c r="I512" s="271">
        <v>16224</v>
      </c>
      <c r="J512" s="268">
        <v>2543</v>
      </c>
      <c r="K512" s="269">
        <f t="shared" si="43"/>
        <v>913.0305217163394</v>
      </c>
      <c r="L512" s="270">
        <v>5</v>
      </c>
      <c r="M512" s="271">
        <v>14967</v>
      </c>
    </row>
    <row r="513" spans="1:13" ht="12.75">
      <c r="A513" s="22" t="s">
        <v>22</v>
      </c>
      <c r="B513" s="268">
        <f t="shared" si="40"/>
        <v>7627</v>
      </c>
      <c r="C513" s="269">
        <f t="shared" si="41"/>
        <v>1625.8377530312591</v>
      </c>
      <c r="D513" s="270">
        <v>3</v>
      </c>
      <c r="E513" s="271">
        <v>13394</v>
      </c>
      <c r="F513" s="268">
        <v>4344</v>
      </c>
      <c r="G513" s="269">
        <f t="shared" si="42"/>
        <v>2279.2501141199123</v>
      </c>
      <c r="H513" s="270">
        <v>3</v>
      </c>
      <c r="I513" s="271">
        <v>14543</v>
      </c>
      <c r="J513" s="268">
        <v>3283</v>
      </c>
      <c r="K513" s="269">
        <f t="shared" si="43"/>
        <v>1178.7177360577043</v>
      </c>
      <c r="L513" s="270">
        <v>3</v>
      </c>
      <c r="M513" s="271">
        <v>12010</v>
      </c>
    </row>
    <row r="514" spans="1:13" ht="12.75">
      <c r="A514" s="21" t="s">
        <v>62</v>
      </c>
      <c r="B514" s="268">
        <f t="shared" si="40"/>
        <v>8072</v>
      </c>
      <c r="C514" s="269">
        <f t="shared" si="41"/>
        <v>1720.6978290898548</v>
      </c>
      <c r="D514" s="270">
        <v>4</v>
      </c>
      <c r="E514" s="271">
        <v>9260</v>
      </c>
      <c r="F514" s="268">
        <v>3565</v>
      </c>
      <c r="G514" s="269">
        <f t="shared" si="42"/>
        <v>1870.5171861964752</v>
      </c>
      <c r="H514" s="270">
        <v>4</v>
      </c>
      <c r="I514" s="271">
        <v>8997</v>
      </c>
      <c r="J514" s="268">
        <v>4507</v>
      </c>
      <c r="K514" s="269">
        <f t="shared" si="43"/>
        <v>1618.1787500493676</v>
      </c>
      <c r="L514" s="270">
        <v>4</v>
      </c>
      <c r="M514" s="271">
        <v>9414</v>
      </c>
    </row>
    <row r="515" spans="1:13" ht="12.75">
      <c r="A515" s="294" t="s">
        <v>75</v>
      </c>
      <c r="B515" s="268">
        <f t="shared" si="40"/>
        <v>7619</v>
      </c>
      <c r="C515" s="269">
        <f t="shared" si="41"/>
        <v>1624.1324033493067</v>
      </c>
      <c r="D515" s="270">
        <v>4</v>
      </c>
      <c r="E515" s="271">
        <v>8824</v>
      </c>
      <c r="F515" s="268">
        <v>3360</v>
      </c>
      <c r="G515" s="269">
        <f t="shared" si="42"/>
        <v>1762.955889374518</v>
      </c>
      <c r="H515" s="270">
        <v>4</v>
      </c>
      <c r="I515" s="271">
        <v>8894</v>
      </c>
      <c r="J515" s="268">
        <v>4259</v>
      </c>
      <c r="K515" s="269">
        <f t="shared" si="43"/>
        <v>1529.1376295673965</v>
      </c>
      <c r="L515" s="270">
        <v>4</v>
      </c>
      <c r="M515" s="271">
        <v>8767</v>
      </c>
    </row>
    <row r="516" spans="1:13" ht="12.75">
      <c r="A516" s="20" t="s">
        <v>76</v>
      </c>
      <c r="B516" s="268">
        <f t="shared" si="40"/>
        <v>1540</v>
      </c>
      <c r="C516" s="269">
        <f t="shared" si="41"/>
        <v>328.2798137758147</v>
      </c>
      <c r="D516" s="270">
        <v>6</v>
      </c>
      <c r="E516" s="271">
        <v>19425</v>
      </c>
      <c r="F516" s="279">
        <v>914</v>
      </c>
      <c r="G516" s="269">
        <f t="shared" si="42"/>
        <v>479.5659770500921</v>
      </c>
      <c r="H516" s="270">
        <v>6</v>
      </c>
      <c r="I516" s="271">
        <v>20472</v>
      </c>
      <c r="J516" s="279">
        <v>626</v>
      </c>
      <c r="K516" s="269">
        <f t="shared" si="43"/>
        <v>224.7570218617493</v>
      </c>
      <c r="L516" s="270">
        <v>5</v>
      </c>
      <c r="M516" s="271">
        <v>16845</v>
      </c>
    </row>
    <row r="517" spans="1:13" ht="12.75">
      <c r="A517" s="293" t="s">
        <v>77</v>
      </c>
      <c r="B517" s="268">
        <f t="shared" si="40"/>
        <v>16685</v>
      </c>
      <c r="C517" s="269">
        <f t="shared" si="41"/>
        <v>3556.719930421733</v>
      </c>
      <c r="D517" s="270">
        <v>5</v>
      </c>
      <c r="E517" s="271">
        <v>10033</v>
      </c>
      <c r="F517" s="268">
        <v>7575</v>
      </c>
      <c r="G517" s="269">
        <f t="shared" si="42"/>
        <v>3974.5210898845157</v>
      </c>
      <c r="H517" s="270">
        <v>5</v>
      </c>
      <c r="I517" s="271">
        <v>10090</v>
      </c>
      <c r="J517" s="268">
        <v>9110</v>
      </c>
      <c r="K517" s="269">
        <f t="shared" si="43"/>
        <v>3270.8250306078853</v>
      </c>
      <c r="L517" s="270">
        <v>5</v>
      </c>
      <c r="M517" s="271">
        <v>9998</v>
      </c>
    </row>
    <row r="518" spans="1:13" ht="12.75">
      <c r="A518" s="20" t="s">
        <v>63</v>
      </c>
      <c r="B518" s="268">
        <f t="shared" si="40"/>
        <v>8115</v>
      </c>
      <c r="C518" s="269">
        <f t="shared" si="41"/>
        <v>1729.8640836303484</v>
      </c>
      <c r="D518" s="270">
        <v>5</v>
      </c>
      <c r="E518" s="271">
        <v>9740</v>
      </c>
      <c r="F518" s="268">
        <v>3774</v>
      </c>
      <c r="G518" s="269">
        <f t="shared" si="42"/>
        <v>1980.1772400295924</v>
      </c>
      <c r="H518" s="270">
        <v>5</v>
      </c>
      <c r="I518" s="271">
        <v>9660</v>
      </c>
      <c r="J518" s="268">
        <v>4341</v>
      </c>
      <c r="K518" s="269">
        <f t="shared" si="43"/>
        <v>1558.578645210629</v>
      </c>
      <c r="L518" s="270">
        <v>6</v>
      </c>
      <c r="M518" s="271">
        <v>9811</v>
      </c>
    </row>
    <row r="519" spans="1:13" ht="12.75">
      <c r="A519" s="21" t="s">
        <v>23</v>
      </c>
      <c r="B519" s="268">
        <f t="shared" si="40"/>
        <v>8034</v>
      </c>
      <c r="C519" s="269">
        <f t="shared" si="41"/>
        <v>1712.5974181005815</v>
      </c>
      <c r="D519" s="270">
        <v>5</v>
      </c>
      <c r="E519" s="271">
        <v>9734</v>
      </c>
      <c r="F519" s="268">
        <v>3747</v>
      </c>
      <c r="G519" s="269">
        <f t="shared" si="42"/>
        <v>1966.0106302042616</v>
      </c>
      <c r="H519" s="270">
        <v>5</v>
      </c>
      <c r="I519" s="271">
        <v>9662</v>
      </c>
      <c r="J519" s="268">
        <v>4287</v>
      </c>
      <c r="K519" s="269">
        <f t="shared" si="43"/>
        <v>1539.190659299232</v>
      </c>
      <c r="L519" s="270">
        <v>6</v>
      </c>
      <c r="M519" s="271">
        <v>9806</v>
      </c>
    </row>
    <row r="520" spans="1:13" ht="12.75">
      <c r="A520" s="20" t="s">
        <v>64</v>
      </c>
      <c r="B520" s="268">
        <f t="shared" si="40"/>
        <v>3911</v>
      </c>
      <c r="C520" s="269">
        <f t="shared" si="41"/>
        <v>833.702825764423</v>
      </c>
      <c r="D520" s="270">
        <v>5</v>
      </c>
      <c r="E520" s="271">
        <v>8432</v>
      </c>
      <c r="F520" s="268">
        <v>1516</v>
      </c>
      <c r="G520" s="269">
        <f t="shared" si="42"/>
        <v>795.4289072296932</v>
      </c>
      <c r="H520" s="270">
        <v>4</v>
      </c>
      <c r="I520" s="271">
        <v>8282</v>
      </c>
      <c r="J520" s="268">
        <v>2395</v>
      </c>
      <c r="K520" s="269">
        <f t="shared" si="43"/>
        <v>859.8930788480664</v>
      </c>
      <c r="L520" s="270">
        <v>5</v>
      </c>
      <c r="M520" s="271">
        <v>8547</v>
      </c>
    </row>
    <row r="521" spans="1:13" ht="12.75">
      <c r="A521" s="21" t="s">
        <v>65</v>
      </c>
      <c r="B521" s="268">
        <f t="shared" si="40"/>
        <v>3138</v>
      </c>
      <c r="C521" s="269">
        <f t="shared" si="41"/>
        <v>668.9234127457835</v>
      </c>
      <c r="D521" s="270">
        <v>5</v>
      </c>
      <c r="E521" s="271">
        <v>8330</v>
      </c>
      <c r="F521" s="268">
        <v>1252</v>
      </c>
      <c r="G521" s="269">
        <f t="shared" si="42"/>
        <v>656.9109444931239</v>
      </c>
      <c r="H521" s="270">
        <v>4</v>
      </c>
      <c r="I521" s="271">
        <v>8044</v>
      </c>
      <c r="J521" s="268">
        <v>1886</v>
      </c>
      <c r="K521" s="269">
        <f t="shared" si="43"/>
        <v>677.1433597943437</v>
      </c>
      <c r="L521" s="270">
        <v>5</v>
      </c>
      <c r="M521" s="271">
        <v>8549</v>
      </c>
    </row>
    <row r="522" spans="1:13" ht="12.75">
      <c r="A522" s="21" t="s">
        <v>78</v>
      </c>
      <c r="B522" s="268">
        <f t="shared" si="40"/>
        <v>2792</v>
      </c>
      <c r="C522" s="269">
        <f t="shared" si="41"/>
        <v>595.1670390013472</v>
      </c>
      <c r="D522" s="270">
        <v>5</v>
      </c>
      <c r="E522" s="271">
        <v>8531</v>
      </c>
      <c r="F522" s="268">
        <v>1119</v>
      </c>
      <c r="G522" s="269">
        <f t="shared" si="42"/>
        <v>587.1272738720493</v>
      </c>
      <c r="H522" s="270">
        <v>4</v>
      </c>
      <c r="I522" s="271">
        <v>8269</v>
      </c>
      <c r="J522" s="268">
        <v>1673</v>
      </c>
      <c r="K522" s="269">
        <f t="shared" si="43"/>
        <v>600.668526477167</v>
      </c>
      <c r="L522" s="270">
        <v>5</v>
      </c>
      <c r="M522" s="271">
        <v>8751</v>
      </c>
    </row>
    <row r="523" spans="1:13" ht="12.75">
      <c r="A523" s="21" t="s">
        <v>24</v>
      </c>
      <c r="B523" s="268">
        <f t="shared" si="40"/>
        <v>107</v>
      </c>
      <c r="C523" s="269">
        <f t="shared" si="41"/>
        <v>22.8090519961118</v>
      </c>
      <c r="D523" s="270">
        <v>4</v>
      </c>
      <c r="E523" s="271">
        <v>9490</v>
      </c>
      <c r="F523" s="268">
        <v>56</v>
      </c>
      <c r="G523" s="269">
        <f t="shared" si="42"/>
        <v>29.382598156241965</v>
      </c>
      <c r="H523" s="270">
        <v>4</v>
      </c>
      <c r="I523" s="271">
        <v>9591</v>
      </c>
      <c r="J523" s="268">
        <v>51</v>
      </c>
      <c r="K523" s="269">
        <f t="shared" si="43"/>
        <v>18.310875582985965</v>
      </c>
      <c r="L523" s="270">
        <v>5</v>
      </c>
      <c r="M523" s="271">
        <v>9294</v>
      </c>
    </row>
    <row r="524" spans="1:13" ht="12.75">
      <c r="A524" s="21" t="s">
        <v>25</v>
      </c>
      <c r="B524" s="268">
        <f t="shared" si="40"/>
        <v>572</v>
      </c>
      <c r="C524" s="269">
        <f t="shared" si="41"/>
        <v>121.93250225958833</v>
      </c>
      <c r="D524" s="270">
        <v>4</v>
      </c>
      <c r="E524" s="271">
        <v>7375</v>
      </c>
      <c r="F524" s="268">
        <v>166</v>
      </c>
      <c r="G524" s="269">
        <f t="shared" si="42"/>
        <v>87.09841596314583</v>
      </c>
      <c r="H524" s="270">
        <v>4</v>
      </c>
      <c r="I524" s="271">
        <v>7440</v>
      </c>
      <c r="J524" s="268">
        <v>406</v>
      </c>
      <c r="K524" s="269">
        <f t="shared" si="43"/>
        <v>145.76893111161377</v>
      </c>
      <c r="L524" s="270">
        <v>4</v>
      </c>
      <c r="M524" s="271">
        <v>7221</v>
      </c>
    </row>
    <row r="525" spans="1:13" ht="12.75">
      <c r="A525" s="293" t="s">
        <v>79</v>
      </c>
      <c r="B525" s="268">
        <f t="shared" si="40"/>
        <v>12736</v>
      </c>
      <c r="C525" s="269">
        <f t="shared" si="41"/>
        <v>2714.9166936680367</v>
      </c>
      <c r="D525" s="270">
        <v>4</v>
      </c>
      <c r="E525" s="271">
        <v>9543</v>
      </c>
      <c r="F525" s="268">
        <v>5231</v>
      </c>
      <c r="G525" s="269">
        <f t="shared" si="42"/>
        <v>2744.6494813446734</v>
      </c>
      <c r="H525" s="270">
        <v>4</v>
      </c>
      <c r="I525" s="271">
        <v>9580</v>
      </c>
      <c r="J525" s="268">
        <v>7505</v>
      </c>
      <c r="K525" s="269">
        <f t="shared" si="43"/>
        <v>2694.5710049080326</v>
      </c>
      <c r="L525" s="270">
        <v>4</v>
      </c>
      <c r="M525" s="271">
        <v>9510</v>
      </c>
    </row>
    <row r="526" spans="1:13" ht="12.75">
      <c r="A526" s="20" t="s">
        <v>26</v>
      </c>
      <c r="B526" s="268">
        <f t="shared" si="40"/>
        <v>1221</v>
      </c>
      <c r="C526" s="269">
        <f t="shared" si="41"/>
        <v>260.2789952079674</v>
      </c>
      <c r="D526" s="270">
        <v>4</v>
      </c>
      <c r="E526" s="271">
        <v>9765</v>
      </c>
      <c r="F526" s="268">
        <v>561</v>
      </c>
      <c r="G526" s="269">
        <f t="shared" si="42"/>
        <v>294.3506708152097</v>
      </c>
      <c r="H526" s="270">
        <v>4</v>
      </c>
      <c r="I526" s="271">
        <v>9998</v>
      </c>
      <c r="J526" s="268">
        <v>660</v>
      </c>
      <c r="K526" s="269">
        <f t="shared" si="43"/>
        <v>236.96427225040662</v>
      </c>
      <c r="L526" s="270">
        <v>5</v>
      </c>
      <c r="M526" s="271">
        <v>9402</v>
      </c>
    </row>
    <row r="527" spans="1:13" ht="12.75">
      <c r="A527" s="20" t="s">
        <v>27</v>
      </c>
      <c r="B527" s="268">
        <f t="shared" si="40"/>
        <v>182</v>
      </c>
      <c r="C527" s="269">
        <f t="shared" si="41"/>
        <v>38.79670526441447</v>
      </c>
      <c r="D527" s="270">
        <v>5</v>
      </c>
      <c r="E527" s="271">
        <v>12708</v>
      </c>
      <c r="F527" s="268">
        <v>90</v>
      </c>
      <c r="G527" s="269">
        <f t="shared" si="42"/>
        <v>47.22203275110316</v>
      </c>
      <c r="H527" s="270">
        <v>5</v>
      </c>
      <c r="I527" s="271">
        <v>12364</v>
      </c>
      <c r="J527" s="268">
        <v>92</v>
      </c>
      <c r="K527" s="269">
        <f t="shared" si="43"/>
        <v>33.03138340460213</v>
      </c>
      <c r="L527" s="270">
        <v>5</v>
      </c>
      <c r="M527" s="271">
        <v>13360</v>
      </c>
    </row>
    <row r="528" spans="1:13" ht="12.75">
      <c r="A528" s="20" t="s">
        <v>28</v>
      </c>
      <c r="B528" s="268">
        <f t="shared" si="40"/>
        <v>833</v>
      </c>
      <c r="C528" s="269">
        <f t="shared" si="41"/>
        <v>177.56953563328162</v>
      </c>
      <c r="D528" s="270">
        <v>5</v>
      </c>
      <c r="E528" s="271">
        <v>9694</v>
      </c>
      <c r="F528" s="279">
        <v>243</v>
      </c>
      <c r="G528" s="269">
        <f t="shared" si="42"/>
        <v>127.49948842797853</v>
      </c>
      <c r="H528" s="270">
        <v>5</v>
      </c>
      <c r="I528" s="271">
        <v>11044</v>
      </c>
      <c r="J528" s="279">
        <v>590</v>
      </c>
      <c r="K528" s="269">
        <f t="shared" si="43"/>
        <v>211.83169792081802</v>
      </c>
      <c r="L528" s="270">
        <v>5</v>
      </c>
      <c r="M528" s="271">
        <v>9514</v>
      </c>
    </row>
    <row r="529" spans="1:13" ht="12.75">
      <c r="A529" s="20" t="s">
        <v>29</v>
      </c>
      <c r="B529" s="268">
        <f t="shared" si="40"/>
        <v>2581</v>
      </c>
      <c r="C529" s="269">
        <f t="shared" si="41"/>
        <v>550.1884411398557</v>
      </c>
      <c r="D529" s="270">
        <v>4</v>
      </c>
      <c r="E529" s="271">
        <v>9132</v>
      </c>
      <c r="F529" s="268">
        <v>1089</v>
      </c>
      <c r="G529" s="269">
        <f t="shared" si="42"/>
        <v>571.3865962883482</v>
      </c>
      <c r="H529" s="270">
        <v>4</v>
      </c>
      <c r="I529" s="271">
        <v>8593</v>
      </c>
      <c r="J529" s="268">
        <v>1492</v>
      </c>
      <c r="K529" s="269">
        <f t="shared" si="43"/>
        <v>535.6828699963737</v>
      </c>
      <c r="L529" s="270">
        <v>5</v>
      </c>
      <c r="M529" s="271">
        <v>9563</v>
      </c>
    </row>
    <row r="530" spans="1:13" ht="12.75">
      <c r="A530" s="20" t="s">
        <v>80</v>
      </c>
      <c r="B530" s="268">
        <f t="shared" si="40"/>
        <v>1553</v>
      </c>
      <c r="C530" s="269">
        <f t="shared" si="41"/>
        <v>331.0510070089872</v>
      </c>
      <c r="D530" s="270">
        <v>5</v>
      </c>
      <c r="E530" s="271">
        <v>9424</v>
      </c>
      <c r="F530" s="279">
        <v>552</v>
      </c>
      <c r="G530" s="269">
        <f t="shared" si="42"/>
        <v>289.6284675400994</v>
      </c>
      <c r="H530" s="270">
        <v>4</v>
      </c>
      <c r="I530" s="271">
        <v>8798</v>
      </c>
      <c r="J530" s="279">
        <v>1001</v>
      </c>
      <c r="K530" s="269">
        <f t="shared" si="43"/>
        <v>359.3958129131167</v>
      </c>
      <c r="L530" s="270">
        <v>5</v>
      </c>
      <c r="M530" s="271">
        <v>9675</v>
      </c>
    </row>
    <row r="531" spans="1:13" ht="12.75">
      <c r="A531" s="20" t="s">
        <v>106</v>
      </c>
      <c r="B531" s="268">
        <f t="shared" si="40"/>
        <v>270</v>
      </c>
      <c r="C531" s="269">
        <f t="shared" si="41"/>
        <v>57.5555517658896</v>
      </c>
      <c r="D531" s="270">
        <v>6</v>
      </c>
      <c r="E531" s="271">
        <v>10918</v>
      </c>
      <c r="F531" s="279">
        <v>144</v>
      </c>
      <c r="G531" s="269">
        <f t="shared" si="42"/>
        <v>75.55525240176506</v>
      </c>
      <c r="H531" s="270">
        <v>5.5</v>
      </c>
      <c r="I531" s="271">
        <v>11659</v>
      </c>
      <c r="J531" s="279">
        <v>126</v>
      </c>
      <c r="K531" s="269">
        <f t="shared" si="43"/>
        <v>45.238633793259446</v>
      </c>
      <c r="L531" s="270">
        <v>6</v>
      </c>
      <c r="M531" s="271">
        <v>10814</v>
      </c>
    </row>
    <row r="532" spans="1:13" ht="12.75">
      <c r="A532" s="280" t="s">
        <v>66</v>
      </c>
      <c r="B532" s="275">
        <f t="shared" si="40"/>
        <v>1435</v>
      </c>
      <c r="C532" s="276">
        <f t="shared" si="41"/>
        <v>305.897099200191</v>
      </c>
      <c r="D532" s="277">
        <v>4</v>
      </c>
      <c r="E532" s="278">
        <v>12160</v>
      </c>
      <c r="F532" s="275">
        <v>610</v>
      </c>
      <c r="G532" s="276">
        <f t="shared" si="42"/>
        <v>320.0604442019214</v>
      </c>
      <c r="H532" s="277">
        <v>4</v>
      </c>
      <c r="I532" s="278">
        <v>13404</v>
      </c>
      <c r="J532" s="275">
        <v>825</v>
      </c>
      <c r="K532" s="276">
        <f t="shared" si="43"/>
        <v>296.20534031300826</v>
      </c>
      <c r="L532" s="277">
        <v>4</v>
      </c>
      <c r="M532" s="278">
        <v>11254</v>
      </c>
    </row>
    <row r="533" spans="1:13" ht="12.75">
      <c r="A533" s="220"/>
      <c r="B533" s="221"/>
      <c r="C533" s="222"/>
      <c r="D533" s="223"/>
      <c r="E533" s="221"/>
      <c r="F533" s="221"/>
      <c r="G533" s="222"/>
      <c r="H533" s="223"/>
      <c r="I533" s="221"/>
      <c r="J533" s="221"/>
      <c r="K533" s="222"/>
      <c r="L533" s="223"/>
      <c r="M533" s="221"/>
    </row>
    <row r="534" spans="1:13" s="209" customFormat="1" ht="12.75">
      <c r="A534" s="176" t="s">
        <v>91</v>
      </c>
      <c r="B534" s="63" t="s">
        <v>0</v>
      </c>
      <c r="C534" s="64"/>
      <c r="D534" s="64"/>
      <c r="E534" s="65"/>
      <c r="F534" s="63" t="s">
        <v>1</v>
      </c>
      <c r="G534" s="64"/>
      <c r="H534" s="64"/>
      <c r="I534" s="65"/>
      <c r="J534" s="63" t="s">
        <v>2</v>
      </c>
      <c r="K534" s="64"/>
      <c r="L534" s="64"/>
      <c r="M534" s="65"/>
    </row>
    <row r="535" spans="1:13" s="209" customFormat="1" ht="12.75">
      <c r="A535" s="295"/>
      <c r="B535" s="296"/>
      <c r="C535" s="297"/>
      <c r="D535" s="298" t="s">
        <v>3</v>
      </c>
      <c r="E535" s="299" t="s">
        <v>3</v>
      </c>
      <c r="F535" s="296"/>
      <c r="G535" s="297"/>
      <c r="H535" s="298" t="s">
        <v>3</v>
      </c>
      <c r="I535" s="299" t="s">
        <v>3</v>
      </c>
      <c r="J535" s="296"/>
      <c r="K535" s="297"/>
      <c r="L535" s="298" t="s">
        <v>3</v>
      </c>
      <c r="M535" s="299" t="s">
        <v>3</v>
      </c>
    </row>
    <row r="536" spans="1:13" s="209" customFormat="1" ht="12.75">
      <c r="A536" s="300"/>
      <c r="B536" s="301" t="s">
        <v>464</v>
      </c>
      <c r="C536" s="302"/>
      <c r="D536" s="298" t="s">
        <v>5</v>
      </c>
      <c r="E536" s="299" t="s">
        <v>6</v>
      </c>
      <c r="F536" s="301" t="s">
        <v>464</v>
      </c>
      <c r="G536" s="302"/>
      <c r="H536" s="298" t="s">
        <v>5</v>
      </c>
      <c r="I536" s="299" t="s">
        <v>6</v>
      </c>
      <c r="J536" s="301" t="s">
        <v>464</v>
      </c>
      <c r="K536" s="302"/>
      <c r="L536" s="298" t="s">
        <v>5</v>
      </c>
      <c r="M536" s="299" t="s">
        <v>6</v>
      </c>
    </row>
    <row r="537" spans="1:13" s="209" customFormat="1" ht="12.75">
      <c r="A537" s="69" t="s">
        <v>477</v>
      </c>
      <c r="B537" s="303" t="s">
        <v>478</v>
      </c>
      <c r="C537" s="304" t="s">
        <v>479</v>
      </c>
      <c r="D537" s="305" t="s">
        <v>7</v>
      </c>
      <c r="E537" s="306" t="s">
        <v>8</v>
      </c>
      <c r="F537" s="303" t="s">
        <v>478</v>
      </c>
      <c r="G537" s="304" t="s">
        <v>479</v>
      </c>
      <c r="H537" s="305" t="s">
        <v>7</v>
      </c>
      <c r="I537" s="306" t="s">
        <v>8</v>
      </c>
      <c r="J537" s="303" t="s">
        <v>478</v>
      </c>
      <c r="K537" s="304" t="s">
        <v>479</v>
      </c>
      <c r="L537" s="305" t="s">
        <v>7</v>
      </c>
      <c r="M537" s="306" t="s">
        <v>8</v>
      </c>
    </row>
    <row r="538" spans="1:13" ht="12.75">
      <c r="A538" s="293" t="s">
        <v>81</v>
      </c>
      <c r="B538" s="268">
        <f>F538+J538</f>
        <v>5884</v>
      </c>
      <c r="C538" s="269">
        <f aca="true" t="shared" si="44" ref="C538:C543">B538*100000/469112</f>
        <v>1254.2846910759051</v>
      </c>
      <c r="D538" s="270">
        <v>3</v>
      </c>
      <c r="E538" s="271">
        <v>7737</v>
      </c>
      <c r="F538" s="268">
        <v>2917</v>
      </c>
      <c r="G538" s="269">
        <f aca="true" t="shared" si="45" ref="G538:G543">F538*100000/190589</f>
        <v>1530.5185503885325</v>
      </c>
      <c r="H538" s="270">
        <v>3</v>
      </c>
      <c r="I538" s="271">
        <v>7038</v>
      </c>
      <c r="J538" s="268">
        <v>2967</v>
      </c>
      <c r="K538" s="269">
        <f>J538*100000/278523</f>
        <v>1065.262114798419</v>
      </c>
      <c r="L538" s="270">
        <v>4</v>
      </c>
      <c r="M538" s="271">
        <v>8374</v>
      </c>
    </row>
    <row r="539" spans="1:13" ht="12.75">
      <c r="A539" s="20" t="s">
        <v>82</v>
      </c>
      <c r="B539" s="268">
        <f>F539+J539</f>
        <v>1090</v>
      </c>
      <c r="C539" s="269">
        <f t="shared" si="44"/>
        <v>232.35389416599872</v>
      </c>
      <c r="D539" s="270">
        <v>6</v>
      </c>
      <c r="E539" s="271">
        <v>11690</v>
      </c>
      <c r="F539" s="279">
        <v>567</v>
      </c>
      <c r="G539" s="269">
        <f t="shared" si="45"/>
        <v>297.4988063319499</v>
      </c>
      <c r="H539" s="270">
        <v>6</v>
      </c>
      <c r="I539" s="271">
        <v>11838</v>
      </c>
      <c r="J539" s="279">
        <v>523</v>
      </c>
      <c r="K539" s="269">
        <f>J539*100000/278523</f>
        <v>187.7762339196404</v>
      </c>
      <c r="L539" s="270">
        <v>6</v>
      </c>
      <c r="M539" s="271">
        <v>11461</v>
      </c>
    </row>
    <row r="540" spans="1:13" ht="12.75">
      <c r="A540" s="20" t="s">
        <v>30</v>
      </c>
      <c r="B540" s="268">
        <f>F540+J540</f>
        <v>383</v>
      </c>
      <c r="C540" s="269">
        <f t="shared" si="44"/>
        <v>81.64361602346561</v>
      </c>
      <c r="D540" s="270">
        <v>2</v>
      </c>
      <c r="E540" s="271">
        <v>7665</v>
      </c>
      <c r="F540" s="268">
        <v>195</v>
      </c>
      <c r="G540" s="269">
        <f t="shared" si="45"/>
        <v>102.31440429405684</v>
      </c>
      <c r="H540" s="270">
        <v>2</v>
      </c>
      <c r="I540" s="271">
        <v>7423</v>
      </c>
      <c r="J540" s="268">
        <v>188</v>
      </c>
      <c r="K540" s="269">
        <f>J540*100000/278523</f>
        <v>67.49891391375219</v>
      </c>
      <c r="L540" s="270">
        <v>2</v>
      </c>
      <c r="M540" s="271">
        <v>7914</v>
      </c>
    </row>
    <row r="541" spans="1:13" ht="12.75">
      <c r="A541" s="20" t="s">
        <v>107</v>
      </c>
      <c r="B541" s="268">
        <v>879</v>
      </c>
      <c r="C541" s="269">
        <f t="shared" si="44"/>
        <v>187.37529630450723</v>
      </c>
      <c r="D541" s="270">
        <v>2</v>
      </c>
      <c r="E541" s="271">
        <v>5765</v>
      </c>
      <c r="F541" s="268">
        <v>879</v>
      </c>
      <c r="G541" s="269">
        <f t="shared" si="45"/>
        <v>461.2018532024409</v>
      </c>
      <c r="H541" s="270">
        <v>2</v>
      </c>
      <c r="I541" s="271">
        <v>5765</v>
      </c>
      <c r="J541" s="268" t="s">
        <v>9</v>
      </c>
      <c r="K541" s="269" t="s">
        <v>9</v>
      </c>
      <c r="L541" s="270"/>
      <c r="M541" s="271"/>
    </row>
    <row r="542" spans="1:13" ht="12.75">
      <c r="A542" s="293" t="s">
        <v>83</v>
      </c>
      <c r="B542" s="268">
        <f>F542+J542</f>
        <v>1840</v>
      </c>
      <c r="C542" s="269">
        <f t="shared" si="44"/>
        <v>392.2304268490254</v>
      </c>
      <c r="D542" s="270">
        <v>5</v>
      </c>
      <c r="E542" s="271">
        <v>7515</v>
      </c>
      <c r="F542" s="268">
        <v>779</v>
      </c>
      <c r="G542" s="269">
        <f t="shared" si="45"/>
        <v>408.73292792343733</v>
      </c>
      <c r="H542" s="270">
        <v>5</v>
      </c>
      <c r="I542" s="271">
        <v>7651</v>
      </c>
      <c r="J542" s="268">
        <v>1061</v>
      </c>
      <c r="K542" s="269">
        <f>J542*100000/278523</f>
        <v>380.93801948133546</v>
      </c>
      <c r="L542" s="270">
        <v>5</v>
      </c>
      <c r="M542" s="271">
        <v>7473</v>
      </c>
    </row>
    <row r="543" spans="1:13" ht="12.75">
      <c r="A543" s="20" t="s">
        <v>31</v>
      </c>
      <c r="B543" s="268">
        <f>F543+J543</f>
        <v>1431</v>
      </c>
      <c r="C543" s="269">
        <f t="shared" si="44"/>
        <v>305.0444243592149</v>
      </c>
      <c r="D543" s="270">
        <v>5</v>
      </c>
      <c r="E543" s="271">
        <v>7134</v>
      </c>
      <c r="F543" s="268">
        <v>617</v>
      </c>
      <c r="G543" s="269">
        <f t="shared" si="45"/>
        <v>323.73326897145165</v>
      </c>
      <c r="H543" s="270">
        <v>5</v>
      </c>
      <c r="I543" s="271">
        <v>7227</v>
      </c>
      <c r="J543" s="268">
        <v>814</v>
      </c>
      <c r="K543" s="269">
        <f>J543*100000/278523</f>
        <v>292.2559357755015</v>
      </c>
      <c r="L543" s="270">
        <v>5</v>
      </c>
      <c r="M543" s="271">
        <v>7007</v>
      </c>
    </row>
    <row r="544" spans="1:13" ht="12.75">
      <c r="A544" s="293" t="s">
        <v>108</v>
      </c>
      <c r="B544" s="268">
        <f t="shared" si="40"/>
        <v>6545</v>
      </c>
      <c r="C544" s="269">
        <f t="shared" si="41"/>
        <v>1395.1892085472125</v>
      </c>
      <c r="D544" s="270">
        <v>4</v>
      </c>
      <c r="E544" s="271">
        <v>13697</v>
      </c>
      <c r="F544" s="268">
        <v>2342</v>
      </c>
      <c r="G544" s="269">
        <f t="shared" si="42"/>
        <v>1228.8222300342622</v>
      </c>
      <c r="H544" s="270">
        <v>4</v>
      </c>
      <c r="I544" s="271">
        <v>13910</v>
      </c>
      <c r="J544" s="268">
        <v>4203</v>
      </c>
      <c r="K544" s="269">
        <f t="shared" si="43"/>
        <v>1509.0315701037257</v>
      </c>
      <c r="L544" s="270">
        <v>4</v>
      </c>
      <c r="M544" s="271">
        <v>13594</v>
      </c>
    </row>
    <row r="545" spans="1:13" ht="12.75">
      <c r="A545" s="20" t="s">
        <v>32</v>
      </c>
      <c r="B545" s="268">
        <f t="shared" si="40"/>
        <v>3133</v>
      </c>
      <c r="C545" s="269">
        <f t="shared" si="41"/>
        <v>667.8575691945633</v>
      </c>
      <c r="D545" s="270">
        <v>4</v>
      </c>
      <c r="E545" s="271">
        <v>18199</v>
      </c>
      <c r="F545" s="268">
        <v>1075</v>
      </c>
      <c r="G545" s="269">
        <f t="shared" si="42"/>
        <v>564.0409467492877</v>
      </c>
      <c r="H545" s="270">
        <v>4</v>
      </c>
      <c r="I545" s="271">
        <v>18709</v>
      </c>
      <c r="J545" s="268">
        <v>2058</v>
      </c>
      <c r="K545" s="269">
        <f t="shared" si="43"/>
        <v>738.8976852899042</v>
      </c>
      <c r="L545" s="270">
        <v>4</v>
      </c>
      <c r="M545" s="271">
        <v>17911</v>
      </c>
    </row>
    <row r="546" spans="1:13" ht="12.75">
      <c r="A546" s="20" t="s">
        <v>113</v>
      </c>
      <c r="B546" s="268">
        <f t="shared" si="40"/>
        <v>660</v>
      </c>
      <c r="C546" s="269">
        <f t="shared" si="41"/>
        <v>140.69134876106347</v>
      </c>
      <c r="D546" s="270">
        <v>2</v>
      </c>
      <c r="E546" s="271">
        <v>8361</v>
      </c>
      <c r="F546" s="268">
        <v>321</v>
      </c>
      <c r="G546" s="269">
        <f t="shared" si="42"/>
        <v>168.42525014560127</v>
      </c>
      <c r="H546" s="270">
        <v>2</v>
      </c>
      <c r="I546" s="271">
        <v>8583</v>
      </c>
      <c r="J546" s="268">
        <v>339</v>
      </c>
      <c r="K546" s="269">
        <f t="shared" si="43"/>
        <v>121.71346711043613</v>
      </c>
      <c r="L546" s="270">
        <v>3</v>
      </c>
      <c r="M546" s="271">
        <v>8263</v>
      </c>
    </row>
    <row r="547" spans="1:13" ht="12.75">
      <c r="A547" s="293" t="s">
        <v>476</v>
      </c>
      <c r="B547" s="268">
        <f t="shared" si="40"/>
        <v>10987</v>
      </c>
      <c r="C547" s="269">
        <f t="shared" si="41"/>
        <v>2342.0846194512183</v>
      </c>
      <c r="D547" s="270">
        <v>4</v>
      </c>
      <c r="E547" s="271">
        <v>11660</v>
      </c>
      <c r="F547" s="268">
        <v>3862</v>
      </c>
      <c r="G547" s="269">
        <f t="shared" si="42"/>
        <v>2026.3498942751155</v>
      </c>
      <c r="H547" s="270">
        <v>4</v>
      </c>
      <c r="I547" s="271">
        <v>11623</v>
      </c>
      <c r="J547" s="268">
        <v>7125</v>
      </c>
      <c r="K547" s="269">
        <f t="shared" si="43"/>
        <v>2558.1370299759806</v>
      </c>
      <c r="L547" s="270">
        <v>4</v>
      </c>
      <c r="M547" s="271">
        <v>11677</v>
      </c>
    </row>
    <row r="548" spans="1:13" ht="12.75">
      <c r="A548" s="20" t="s">
        <v>33</v>
      </c>
      <c r="B548" s="268">
        <f t="shared" si="40"/>
        <v>6929</v>
      </c>
      <c r="C548" s="269">
        <f t="shared" si="41"/>
        <v>1477.0459932809222</v>
      </c>
      <c r="D548" s="270">
        <v>4</v>
      </c>
      <c r="E548" s="271">
        <v>11812</v>
      </c>
      <c r="F548" s="268">
        <v>1918</v>
      </c>
      <c r="G548" s="269">
        <f t="shared" si="42"/>
        <v>1006.3539868512873</v>
      </c>
      <c r="H548" s="270">
        <v>4</v>
      </c>
      <c r="I548" s="271">
        <v>12091</v>
      </c>
      <c r="J548" s="268">
        <v>5011</v>
      </c>
      <c r="K548" s="269">
        <f t="shared" si="43"/>
        <v>1799.1332852224052</v>
      </c>
      <c r="L548" s="270">
        <v>4</v>
      </c>
      <c r="M548" s="271">
        <v>11724</v>
      </c>
    </row>
    <row r="549" spans="1:13" ht="12.75">
      <c r="A549" s="21" t="s">
        <v>34</v>
      </c>
      <c r="B549" s="268">
        <f t="shared" si="40"/>
        <v>5592</v>
      </c>
      <c r="C549" s="269">
        <f t="shared" si="41"/>
        <v>1192.0394276846466</v>
      </c>
      <c r="D549" s="270">
        <v>4</v>
      </c>
      <c r="E549" s="271">
        <v>12599</v>
      </c>
      <c r="F549" s="268">
        <v>1314</v>
      </c>
      <c r="G549" s="269">
        <f t="shared" si="42"/>
        <v>689.4416781661062</v>
      </c>
      <c r="H549" s="270">
        <v>5</v>
      </c>
      <c r="I549" s="271">
        <v>13219</v>
      </c>
      <c r="J549" s="268">
        <v>4278</v>
      </c>
      <c r="K549" s="269">
        <f t="shared" si="43"/>
        <v>1535.959328313999</v>
      </c>
      <c r="L549" s="270">
        <v>4</v>
      </c>
      <c r="M549" s="271">
        <v>12370</v>
      </c>
    </row>
    <row r="550" spans="1:13" ht="12.75">
      <c r="A550" s="22" t="s">
        <v>35</v>
      </c>
      <c r="B550" s="268">
        <f t="shared" si="40"/>
        <v>3505</v>
      </c>
      <c r="C550" s="269">
        <f t="shared" si="41"/>
        <v>747.1563294053445</v>
      </c>
      <c r="D550" s="270">
        <v>5</v>
      </c>
      <c r="E550" s="271">
        <v>14306</v>
      </c>
      <c r="F550" s="268">
        <v>783</v>
      </c>
      <c r="G550" s="269">
        <f t="shared" si="42"/>
        <v>410.8316849345975</v>
      </c>
      <c r="H550" s="270">
        <v>5</v>
      </c>
      <c r="I550" s="271">
        <v>14960</v>
      </c>
      <c r="J550" s="268">
        <v>2722</v>
      </c>
      <c r="K550" s="269">
        <f t="shared" si="43"/>
        <v>977.2981046448588</v>
      </c>
      <c r="L550" s="270">
        <v>5</v>
      </c>
      <c r="M550" s="271">
        <v>14097</v>
      </c>
    </row>
    <row r="551" spans="1:13" ht="12.75">
      <c r="A551" s="22" t="s">
        <v>67</v>
      </c>
      <c r="B551" s="268">
        <f t="shared" si="40"/>
        <v>568</v>
      </c>
      <c r="C551" s="269">
        <f t="shared" si="41"/>
        <v>121.07982741861218</v>
      </c>
      <c r="D551" s="270">
        <v>5</v>
      </c>
      <c r="E551" s="271">
        <v>10538</v>
      </c>
      <c r="F551" s="268">
        <v>266</v>
      </c>
      <c r="G551" s="269">
        <f t="shared" si="42"/>
        <v>139.56734124214933</v>
      </c>
      <c r="H551" s="270">
        <v>5</v>
      </c>
      <c r="I551" s="271">
        <v>12967</v>
      </c>
      <c r="J551" s="268">
        <v>302</v>
      </c>
      <c r="K551" s="269">
        <f t="shared" si="43"/>
        <v>108.42910639336787</v>
      </c>
      <c r="L551" s="270">
        <v>4</v>
      </c>
      <c r="M551" s="271">
        <v>9374</v>
      </c>
    </row>
    <row r="552" spans="1:13" ht="12.75">
      <c r="A552" s="22" t="s">
        <v>68</v>
      </c>
      <c r="B552" s="268"/>
      <c r="C552" s="269"/>
      <c r="D552" s="270"/>
      <c r="E552" s="271"/>
      <c r="F552" s="268"/>
      <c r="G552" s="269"/>
      <c r="H552" s="270"/>
      <c r="I552" s="271"/>
      <c r="J552" s="268"/>
      <c r="K552" s="269"/>
      <c r="L552" s="270"/>
      <c r="M552" s="271"/>
    </row>
    <row r="553" spans="1:13" ht="12.75">
      <c r="A553" s="22" t="s">
        <v>36</v>
      </c>
      <c r="B553" s="268">
        <f t="shared" si="40"/>
        <v>32</v>
      </c>
      <c r="C553" s="269">
        <f t="shared" si="41"/>
        <v>6.821398727809138</v>
      </c>
      <c r="D553" s="270">
        <v>7</v>
      </c>
      <c r="E553" s="271">
        <v>17241</v>
      </c>
      <c r="F553" s="268">
        <v>20</v>
      </c>
      <c r="G553" s="269">
        <f t="shared" si="42"/>
        <v>10.493785055800702</v>
      </c>
      <c r="H553" s="270">
        <v>6</v>
      </c>
      <c r="I553" s="271">
        <v>17076</v>
      </c>
      <c r="J553" s="268">
        <v>12</v>
      </c>
      <c r="K553" s="269">
        <f t="shared" si="43"/>
        <v>4.3084413136437565</v>
      </c>
      <c r="L553" s="270">
        <v>9.5</v>
      </c>
      <c r="M553" s="271">
        <v>17241</v>
      </c>
    </row>
    <row r="554" spans="1:13" ht="12.75">
      <c r="A554" s="20" t="s">
        <v>85</v>
      </c>
      <c r="B554" s="268">
        <f t="shared" si="40"/>
        <v>181</v>
      </c>
      <c r="C554" s="269">
        <f t="shared" si="41"/>
        <v>38.58353655417043</v>
      </c>
      <c r="D554" s="270">
        <v>3</v>
      </c>
      <c r="E554" s="271">
        <v>7145</v>
      </c>
      <c r="F554" s="268">
        <v>63</v>
      </c>
      <c r="G554" s="269">
        <f t="shared" si="42"/>
        <v>33.05542292577221</v>
      </c>
      <c r="H554" s="270">
        <v>3</v>
      </c>
      <c r="I554" s="271">
        <v>7419</v>
      </c>
      <c r="J554" s="268">
        <v>118</v>
      </c>
      <c r="K554" s="269">
        <f t="shared" si="43"/>
        <v>42.366339584163605</v>
      </c>
      <c r="L554" s="270">
        <v>3</v>
      </c>
      <c r="M554" s="271">
        <v>7071</v>
      </c>
    </row>
    <row r="555" spans="1:13" s="255" customFormat="1" ht="12.75">
      <c r="A555" s="21" t="s">
        <v>84</v>
      </c>
      <c r="B555" s="268" t="s">
        <v>9</v>
      </c>
      <c r="C555" s="269" t="s">
        <v>9</v>
      </c>
      <c r="D555" s="270"/>
      <c r="E555" s="271"/>
      <c r="F555" s="268" t="s">
        <v>9</v>
      </c>
      <c r="G555" s="269" t="s">
        <v>9</v>
      </c>
      <c r="H555" s="270"/>
      <c r="I555" s="271"/>
      <c r="J555" s="268" t="s">
        <v>9</v>
      </c>
      <c r="K555" s="269" t="s">
        <v>9</v>
      </c>
      <c r="L555" s="270"/>
      <c r="M555" s="271"/>
    </row>
    <row r="556" spans="1:13" s="255" customFormat="1" ht="12.75">
      <c r="A556" s="21"/>
      <c r="B556" s="268"/>
      <c r="C556" s="269"/>
      <c r="D556" s="270"/>
      <c r="E556" s="271"/>
      <c r="F556" s="268"/>
      <c r="G556" s="269"/>
      <c r="H556" s="270"/>
      <c r="I556" s="271"/>
      <c r="J556" s="268"/>
      <c r="K556" s="269"/>
      <c r="L556" s="270"/>
      <c r="M556" s="271"/>
    </row>
    <row r="557" spans="1:13" ht="12.75">
      <c r="A557" s="15" t="s">
        <v>95</v>
      </c>
      <c r="B557" s="275" t="s">
        <v>9</v>
      </c>
      <c r="C557" s="275" t="s">
        <v>9</v>
      </c>
      <c r="D557" s="277"/>
      <c r="E557" s="278"/>
      <c r="F557" s="275" t="s">
        <v>9</v>
      </c>
      <c r="G557" s="275" t="s">
        <v>9</v>
      </c>
      <c r="H557" s="277"/>
      <c r="I557" s="278"/>
      <c r="J557" s="275" t="s">
        <v>9</v>
      </c>
      <c r="K557" s="275" t="s">
        <v>9</v>
      </c>
      <c r="L557" s="277"/>
      <c r="M557" s="278"/>
    </row>
    <row r="559" spans="1:13" s="209" customFormat="1" ht="12.75">
      <c r="A559" s="176" t="s">
        <v>40</v>
      </c>
      <c r="B559" s="63" t="s">
        <v>0</v>
      </c>
      <c r="C559" s="64"/>
      <c r="D559" s="64"/>
      <c r="E559" s="65"/>
      <c r="F559" s="63" t="s">
        <v>1</v>
      </c>
      <c r="G559" s="64"/>
      <c r="H559" s="64"/>
      <c r="I559" s="65"/>
      <c r="J559" s="63" t="s">
        <v>2</v>
      </c>
      <c r="K559" s="64"/>
      <c r="L559" s="64"/>
      <c r="M559" s="65"/>
    </row>
    <row r="560" spans="1:13" s="209" customFormat="1" ht="12.75">
      <c r="A560" s="295"/>
      <c r="B560" s="296"/>
      <c r="C560" s="297"/>
      <c r="D560" s="298" t="s">
        <v>3</v>
      </c>
      <c r="E560" s="299" t="s">
        <v>3</v>
      </c>
      <c r="F560" s="296"/>
      <c r="G560" s="297"/>
      <c r="H560" s="298" t="s">
        <v>3</v>
      </c>
      <c r="I560" s="299" t="s">
        <v>3</v>
      </c>
      <c r="J560" s="296"/>
      <c r="K560" s="297"/>
      <c r="L560" s="298" t="s">
        <v>3</v>
      </c>
      <c r="M560" s="299" t="s">
        <v>3</v>
      </c>
    </row>
    <row r="561" spans="1:13" s="209" customFormat="1" ht="12.75">
      <c r="A561" s="300"/>
      <c r="B561" s="301" t="s">
        <v>464</v>
      </c>
      <c r="C561" s="302"/>
      <c r="D561" s="298" t="s">
        <v>5</v>
      </c>
      <c r="E561" s="299" t="s">
        <v>6</v>
      </c>
      <c r="F561" s="301" t="s">
        <v>464</v>
      </c>
      <c r="G561" s="302"/>
      <c r="H561" s="298" t="s">
        <v>5</v>
      </c>
      <c r="I561" s="299" t="s">
        <v>6</v>
      </c>
      <c r="J561" s="301" t="s">
        <v>464</v>
      </c>
      <c r="K561" s="302"/>
      <c r="L561" s="298" t="s">
        <v>5</v>
      </c>
      <c r="M561" s="299" t="s">
        <v>6</v>
      </c>
    </row>
    <row r="562" spans="1:13" s="209" customFormat="1" ht="12.75">
      <c r="A562" s="69" t="s">
        <v>477</v>
      </c>
      <c r="B562" s="303" t="s">
        <v>478</v>
      </c>
      <c r="C562" s="304" t="s">
        <v>479</v>
      </c>
      <c r="D562" s="305" t="s">
        <v>7</v>
      </c>
      <c r="E562" s="306" t="s">
        <v>8</v>
      </c>
      <c r="F562" s="303" t="s">
        <v>478</v>
      </c>
      <c r="G562" s="304" t="s">
        <v>479</v>
      </c>
      <c r="H562" s="305" t="s">
        <v>7</v>
      </c>
      <c r="I562" s="306" t="s">
        <v>8</v>
      </c>
      <c r="J562" s="303" t="s">
        <v>478</v>
      </c>
      <c r="K562" s="304" t="s">
        <v>479</v>
      </c>
      <c r="L562" s="305" t="s">
        <v>7</v>
      </c>
      <c r="M562" s="306" t="s">
        <v>8</v>
      </c>
    </row>
    <row r="563" spans="1:13" ht="22.5">
      <c r="A563" s="292" t="s">
        <v>112</v>
      </c>
      <c r="B563" s="221">
        <f>F563+J563</f>
        <v>268662</v>
      </c>
      <c r="C563" s="222">
        <v>7726.254</v>
      </c>
      <c r="D563" s="223">
        <v>4</v>
      </c>
      <c r="E563" s="284">
        <v>8587</v>
      </c>
      <c r="F563" s="221">
        <v>125751</v>
      </c>
      <c r="G563" s="222">
        <v>8208.54</v>
      </c>
      <c r="H563" s="223">
        <v>4</v>
      </c>
      <c r="I563" s="284">
        <v>8712</v>
      </c>
      <c r="J563" s="221">
        <v>142911</v>
      </c>
      <c r="K563" s="222">
        <v>7406.11</v>
      </c>
      <c r="L563" s="223">
        <v>4</v>
      </c>
      <c r="M563" s="284">
        <v>8489</v>
      </c>
    </row>
    <row r="564" spans="1:13" ht="12.75">
      <c r="A564" s="19"/>
      <c r="B564" s="268"/>
      <c r="C564" s="269"/>
      <c r="D564" s="270"/>
      <c r="E564" s="271"/>
      <c r="F564" s="268"/>
      <c r="G564" s="269"/>
      <c r="H564" s="270"/>
      <c r="I564" s="271"/>
      <c r="J564" s="268"/>
      <c r="K564" s="269"/>
      <c r="L564" s="270"/>
      <c r="M564" s="271"/>
    </row>
    <row r="565" spans="1:13" ht="12.75">
      <c r="A565" s="293" t="s">
        <v>43</v>
      </c>
      <c r="B565" s="221">
        <f aca="true" t="shared" si="46" ref="B565:B584">F565+J565</f>
        <v>7258</v>
      </c>
      <c r="C565" s="222">
        <v>210.573</v>
      </c>
      <c r="D565" s="223">
        <v>5</v>
      </c>
      <c r="E565" s="284">
        <v>9033</v>
      </c>
      <c r="F565" s="221">
        <v>3488</v>
      </c>
      <c r="G565" s="222">
        <v>225.7</v>
      </c>
      <c r="H565" s="223">
        <v>5</v>
      </c>
      <c r="I565" s="284">
        <v>9254</v>
      </c>
      <c r="J565" s="221">
        <v>3770</v>
      </c>
      <c r="K565" s="222">
        <v>199.8</v>
      </c>
      <c r="L565" s="223">
        <v>5</v>
      </c>
      <c r="M565" s="284">
        <v>8823</v>
      </c>
    </row>
    <row r="566" spans="1:13" ht="12.75">
      <c r="A566" s="19" t="s">
        <v>55</v>
      </c>
      <c r="B566" s="221">
        <f t="shared" si="46"/>
        <v>946</v>
      </c>
      <c r="C566" s="222">
        <v>27.6862</v>
      </c>
      <c r="D566" s="12">
        <v>6</v>
      </c>
      <c r="E566" s="284">
        <v>12054</v>
      </c>
      <c r="F566" s="221">
        <v>620</v>
      </c>
      <c r="G566" s="222">
        <v>37</v>
      </c>
      <c r="H566" s="223">
        <v>7</v>
      </c>
      <c r="I566" s="284">
        <v>12426</v>
      </c>
      <c r="J566" s="221">
        <v>326</v>
      </c>
      <c r="K566" s="222">
        <v>18.8</v>
      </c>
      <c r="L566" s="223">
        <v>6</v>
      </c>
      <c r="M566" s="284">
        <v>11318</v>
      </c>
    </row>
    <row r="567" spans="1:13" ht="12.75">
      <c r="A567" s="19" t="s">
        <v>56</v>
      </c>
      <c r="B567" s="221">
        <f t="shared" si="46"/>
        <v>3113</v>
      </c>
      <c r="C567" s="222">
        <v>86.6144</v>
      </c>
      <c r="D567" s="223">
        <v>6</v>
      </c>
      <c r="E567" s="284">
        <v>11853</v>
      </c>
      <c r="F567" s="221">
        <v>1408</v>
      </c>
      <c r="G567" s="222">
        <v>95.4</v>
      </c>
      <c r="H567" s="223">
        <v>6</v>
      </c>
      <c r="I567" s="284">
        <v>11890</v>
      </c>
      <c r="J567" s="221">
        <v>1705</v>
      </c>
      <c r="K567" s="222">
        <v>81.6</v>
      </c>
      <c r="L567" s="223">
        <v>6</v>
      </c>
      <c r="M567" s="284">
        <v>11849</v>
      </c>
    </row>
    <row r="568" spans="1:13" ht="12.75">
      <c r="A568" s="293" t="s">
        <v>11</v>
      </c>
      <c r="B568" s="221">
        <f t="shared" si="46"/>
        <v>20888</v>
      </c>
      <c r="C568" s="222">
        <v>600.466</v>
      </c>
      <c r="D568" s="223">
        <v>4</v>
      </c>
      <c r="E568" s="284">
        <v>10650</v>
      </c>
      <c r="F568" s="221">
        <v>7835</v>
      </c>
      <c r="G568" s="222">
        <v>515.4</v>
      </c>
      <c r="H568" s="223">
        <v>5</v>
      </c>
      <c r="I568" s="284">
        <v>12774</v>
      </c>
      <c r="J568" s="221">
        <v>13053</v>
      </c>
      <c r="K568" s="222">
        <v>697.7</v>
      </c>
      <c r="L568" s="223">
        <v>3</v>
      </c>
      <c r="M568" s="284">
        <v>9680</v>
      </c>
    </row>
    <row r="569" spans="1:13" ht="12.75">
      <c r="A569" s="19" t="s">
        <v>54</v>
      </c>
      <c r="B569" s="221">
        <f t="shared" si="46"/>
        <v>15640</v>
      </c>
      <c r="C569" s="222">
        <v>445.779</v>
      </c>
      <c r="D569" s="12">
        <v>5</v>
      </c>
      <c r="E569" s="284">
        <v>12253</v>
      </c>
      <c r="F569" s="13">
        <v>7035</v>
      </c>
      <c r="G569" s="222">
        <v>463.5</v>
      </c>
      <c r="H569" s="12">
        <v>5</v>
      </c>
      <c r="I569" s="284">
        <v>13212</v>
      </c>
      <c r="J569" s="13">
        <v>8605</v>
      </c>
      <c r="K569" s="222">
        <v>444.7</v>
      </c>
      <c r="L569" s="223">
        <v>5</v>
      </c>
      <c r="M569" s="284">
        <v>11454</v>
      </c>
    </row>
    <row r="570" spans="1:13" ht="12.75">
      <c r="A570" s="20" t="s">
        <v>57</v>
      </c>
      <c r="B570" s="221">
        <f t="shared" si="46"/>
        <v>2076</v>
      </c>
      <c r="C570" s="222">
        <v>57.5648</v>
      </c>
      <c r="D570" s="223">
        <v>7</v>
      </c>
      <c r="E570" s="284">
        <v>17224</v>
      </c>
      <c r="F570" s="221">
        <v>959</v>
      </c>
      <c r="G570" s="222">
        <v>64.3033</v>
      </c>
      <c r="H570" s="223">
        <v>7</v>
      </c>
      <c r="I570" s="284">
        <v>17944</v>
      </c>
      <c r="J570" s="221">
        <v>1117</v>
      </c>
      <c r="K570" s="222">
        <v>53.0818</v>
      </c>
      <c r="L570" s="223">
        <v>7</v>
      </c>
      <c r="M570" s="284">
        <v>16615</v>
      </c>
    </row>
    <row r="571" spans="1:13" ht="12.75">
      <c r="A571" s="20" t="s">
        <v>12</v>
      </c>
      <c r="B571" s="221">
        <f t="shared" si="46"/>
        <v>387</v>
      </c>
      <c r="C571" s="222">
        <v>10.8779</v>
      </c>
      <c r="D571" s="223">
        <v>7</v>
      </c>
      <c r="E571" s="284">
        <v>13123</v>
      </c>
      <c r="F571" s="221">
        <v>206</v>
      </c>
      <c r="G571" s="222">
        <v>13.6809</v>
      </c>
      <c r="H571" s="223">
        <v>7</v>
      </c>
      <c r="I571" s="284">
        <v>12626</v>
      </c>
      <c r="J571" s="221">
        <v>181</v>
      </c>
      <c r="K571" s="222">
        <v>8.84227</v>
      </c>
      <c r="L571" s="223">
        <v>7</v>
      </c>
      <c r="M571" s="284">
        <v>13279</v>
      </c>
    </row>
    <row r="572" spans="1:13" ht="12.75">
      <c r="A572" s="20" t="s">
        <v>13</v>
      </c>
      <c r="B572" s="221">
        <f t="shared" si="46"/>
        <v>2086</v>
      </c>
      <c r="C572" s="222">
        <v>59.286</v>
      </c>
      <c r="D572" s="223">
        <v>6</v>
      </c>
      <c r="E572" s="284">
        <v>14477</v>
      </c>
      <c r="F572" s="221">
        <v>1082</v>
      </c>
      <c r="G572" s="222">
        <v>70.6712</v>
      </c>
      <c r="H572" s="223">
        <v>6</v>
      </c>
      <c r="I572" s="284">
        <v>14041</v>
      </c>
      <c r="J572" s="221">
        <v>1004</v>
      </c>
      <c r="K572" s="222">
        <v>51.5294</v>
      </c>
      <c r="L572" s="223">
        <v>6</v>
      </c>
      <c r="M572" s="284">
        <v>14843</v>
      </c>
    </row>
    <row r="573" spans="1:13" ht="12.75">
      <c r="A573" s="20" t="s">
        <v>14</v>
      </c>
      <c r="B573" s="221">
        <f t="shared" si="46"/>
        <v>1675</v>
      </c>
      <c r="C573" s="222">
        <v>48.5304</v>
      </c>
      <c r="D573" s="223">
        <v>2</v>
      </c>
      <c r="E573" s="284">
        <v>6657</v>
      </c>
      <c r="F573" s="221">
        <v>16</v>
      </c>
      <c r="G573" s="222">
        <v>1.10996</v>
      </c>
      <c r="H573" s="223">
        <v>1</v>
      </c>
      <c r="I573" s="284">
        <v>7276</v>
      </c>
      <c r="J573" s="221">
        <v>1659</v>
      </c>
      <c r="K573" s="222">
        <v>89.0334</v>
      </c>
      <c r="L573" s="223">
        <v>2</v>
      </c>
      <c r="M573" s="284">
        <v>6657</v>
      </c>
    </row>
    <row r="574" spans="1:13" ht="12.75">
      <c r="A574" s="20" t="s">
        <v>15</v>
      </c>
      <c r="B574" s="221">
        <v>908</v>
      </c>
      <c r="C574" s="222">
        <v>26.2065</v>
      </c>
      <c r="D574" s="223">
        <v>3</v>
      </c>
      <c r="E574" s="284">
        <v>9558</v>
      </c>
      <c r="F574" s="221">
        <v>908</v>
      </c>
      <c r="G574" s="222">
        <v>60.0507</v>
      </c>
      <c r="H574" s="223">
        <v>3</v>
      </c>
      <c r="I574" s="284">
        <v>9558</v>
      </c>
      <c r="J574" s="268" t="s">
        <v>9</v>
      </c>
      <c r="K574" s="269" t="s">
        <v>9</v>
      </c>
      <c r="L574" s="270"/>
      <c r="M574" s="271"/>
    </row>
    <row r="575" spans="1:13" ht="12.75">
      <c r="A575" s="20" t="s">
        <v>16</v>
      </c>
      <c r="B575" s="221">
        <f t="shared" si="46"/>
        <v>766</v>
      </c>
      <c r="C575" s="222">
        <v>20.7545</v>
      </c>
      <c r="D575" s="223">
        <v>3</v>
      </c>
      <c r="E575" s="284">
        <v>8032</v>
      </c>
      <c r="F575" s="221">
        <v>571</v>
      </c>
      <c r="G575" s="222">
        <v>39.4588</v>
      </c>
      <c r="H575" s="223">
        <v>3</v>
      </c>
      <c r="I575" s="284">
        <v>7973</v>
      </c>
      <c r="J575" s="221">
        <v>195</v>
      </c>
      <c r="K575" s="222">
        <v>8.836</v>
      </c>
      <c r="L575" s="223">
        <v>4</v>
      </c>
      <c r="M575" s="284">
        <v>8471</v>
      </c>
    </row>
    <row r="576" spans="1:13" ht="12.75">
      <c r="A576" s="20" t="s">
        <v>58</v>
      </c>
      <c r="B576" s="221">
        <f t="shared" si="46"/>
        <v>801</v>
      </c>
      <c r="C576" s="222">
        <v>23.2</v>
      </c>
      <c r="D576" s="223">
        <v>5</v>
      </c>
      <c r="E576" s="284">
        <v>12708</v>
      </c>
      <c r="F576" s="221">
        <v>376</v>
      </c>
      <c r="G576" s="222">
        <v>24.0786</v>
      </c>
      <c r="H576" s="223">
        <v>5</v>
      </c>
      <c r="I576" s="284">
        <v>12654</v>
      </c>
      <c r="J576" s="221">
        <v>425</v>
      </c>
      <c r="K576" s="222">
        <v>22.6588</v>
      </c>
      <c r="L576" s="223">
        <v>5</v>
      </c>
      <c r="M576" s="284">
        <v>12738</v>
      </c>
    </row>
    <row r="577" spans="1:13" ht="12.75">
      <c r="A577" s="21" t="s">
        <v>59</v>
      </c>
      <c r="B577" s="221">
        <f t="shared" si="46"/>
        <v>336</v>
      </c>
      <c r="C577" s="222">
        <v>9.757</v>
      </c>
      <c r="D577" s="223">
        <v>5</v>
      </c>
      <c r="E577" s="284">
        <v>14782</v>
      </c>
      <c r="F577" s="221">
        <v>189</v>
      </c>
      <c r="G577" s="222">
        <v>11.988</v>
      </c>
      <c r="H577" s="223">
        <v>5</v>
      </c>
      <c r="I577" s="284">
        <v>13867</v>
      </c>
      <c r="J577" s="221">
        <v>147</v>
      </c>
      <c r="K577" s="222">
        <v>7.96074</v>
      </c>
      <c r="L577" s="223">
        <v>5</v>
      </c>
      <c r="M577" s="284">
        <v>16342</v>
      </c>
    </row>
    <row r="578" spans="1:13" ht="12.75">
      <c r="A578" s="20" t="s">
        <v>17</v>
      </c>
      <c r="B578" s="221">
        <f t="shared" si="46"/>
        <v>401</v>
      </c>
      <c r="C578" s="222">
        <v>11.6945</v>
      </c>
      <c r="D578" s="223">
        <v>8</v>
      </c>
      <c r="E578" s="284">
        <v>21735</v>
      </c>
      <c r="F578" s="221">
        <v>224</v>
      </c>
      <c r="G578" s="222">
        <v>14.5984</v>
      </c>
      <c r="H578" s="223">
        <v>9</v>
      </c>
      <c r="I578" s="284">
        <v>22489</v>
      </c>
      <c r="J578" s="221">
        <v>177</v>
      </c>
      <c r="K578" s="222">
        <v>9.72173</v>
      </c>
      <c r="L578" s="223">
        <v>7</v>
      </c>
      <c r="M578" s="284">
        <v>19495</v>
      </c>
    </row>
    <row r="579" spans="1:13" ht="12.75">
      <c r="A579" s="19" t="s">
        <v>53</v>
      </c>
      <c r="B579" s="221">
        <f t="shared" si="46"/>
        <v>4415</v>
      </c>
      <c r="C579" s="222">
        <v>130.785</v>
      </c>
      <c r="D579" s="223">
        <v>3</v>
      </c>
      <c r="E579" s="284">
        <v>7965</v>
      </c>
      <c r="F579" s="221">
        <v>585</v>
      </c>
      <c r="G579" s="222">
        <v>37.6</v>
      </c>
      <c r="H579" s="223">
        <v>3</v>
      </c>
      <c r="I579" s="284">
        <v>9165</v>
      </c>
      <c r="J579" s="221">
        <v>3830</v>
      </c>
      <c r="K579" s="222">
        <v>219.8</v>
      </c>
      <c r="L579" s="223">
        <v>3</v>
      </c>
      <c r="M579" s="284">
        <v>7830</v>
      </c>
    </row>
    <row r="580" spans="1:13" ht="12.75">
      <c r="A580" s="19" t="s">
        <v>52</v>
      </c>
      <c r="B580" s="221">
        <f t="shared" si="46"/>
        <v>432</v>
      </c>
      <c r="C580" s="222">
        <v>12.4298</v>
      </c>
      <c r="D580" s="223">
        <v>2</v>
      </c>
      <c r="E580" s="284">
        <v>7142</v>
      </c>
      <c r="F580" s="221">
        <v>47</v>
      </c>
      <c r="G580" s="222">
        <v>3.18663</v>
      </c>
      <c r="H580" s="223">
        <v>6</v>
      </c>
      <c r="I580" s="284">
        <v>13884</v>
      </c>
      <c r="J580" s="221">
        <v>385</v>
      </c>
      <c r="K580" s="222">
        <v>20.9605</v>
      </c>
      <c r="L580" s="223">
        <v>2</v>
      </c>
      <c r="M580" s="284">
        <v>6724</v>
      </c>
    </row>
    <row r="581" spans="1:13" ht="12.75">
      <c r="A581" s="293" t="s">
        <v>69</v>
      </c>
      <c r="B581" s="221">
        <f t="shared" si="46"/>
        <v>9601</v>
      </c>
      <c r="C581" s="222">
        <v>275.777</v>
      </c>
      <c r="D581" s="223">
        <v>4</v>
      </c>
      <c r="E581" s="284">
        <v>6979</v>
      </c>
      <c r="F581" s="221">
        <v>4145</v>
      </c>
      <c r="G581" s="222">
        <v>272.3</v>
      </c>
      <c r="H581" s="223">
        <v>4</v>
      </c>
      <c r="I581" s="284">
        <v>7113</v>
      </c>
      <c r="J581" s="221">
        <v>5456</v>
      </c>
      <c r="K581" s="222">
        <v>279.7</v>
      </c>
      <c r="L581" s="223">
        <v>4</v>
      </c>
      <c r="M581" s="284">
        <v>6916</v>
      </c>
    </row>
    <row r="582" spans="1:13" ht="12.75">
      <c r="A582" s="20" t="s">
        <v>51</v>
      </c>
      <c r="B582" s="221">
        <f t="shared" si="46"/>
        <v>3819</v>
      </c>
      <c r="C582" s="222">
        <v>111.692</v>
      </c>
      <c r="D582" s="223">
        <v>4</v>
      </c>
      <c r="E582" s="284">
        <v>7712</v>
      </c>
      <c r="F582" s="221">
        <v>2030</v>
      </c>
      <c r="G582" s="222">
        <v>130.4</v>
      </c>
      <c r="H582" s="223">
        <v>4</v>
      </c>
      <c r="I582" s="284">
        <v>7864</v>
      </c>
      <c r="J582" s="221">
        <v>1789</v>
      </c>
      <c r="K582" s="222">
        <v>96.8</v>
      </c>
      <c r="L582" s="223">
        <v>4</v>
      </c>
      <c r="M582" s="284">
        <v>7550</v>
      </c>
    </row>
    <row r="583" spans="1:13" ht="12.75">
      <c r="A583" s="21" t="s">
        <v>98</v>
      </c>
      <c r="B583" s="221">
        <f t="shared" si="46"/>
        <v>516</v>
      </c>
      <c r="C583" s="222">
        <v>14.6678</v>
      </c>
      <c r="D583" s="223">
        <v>8</v>
      </c>
      <c r="E583" s="284">
        <v>15465</v>
      </c>
      <c r="F583" s="221">
        <v>338</v>
      </c>
      <c r="G583" s="222">
        <v>22.077</v>
      </c>
      <c r="H583" s="223">
        <v>8</v>
      </c>
      <c r="I583" s="284">
        <v>15473</v>
      </c>
      <c r="J583" s="221">
        <v>178</v>
      </c>
      <c r="K583" s="222">
        <v>8.82492</v>
      </c>
      <c r="L583" s="223">
        <v>8</v>
      </c>
      <c r="M583" s="284">
        <v>15335</v>
      </c>
    </row>
    <row r="584" spans="1:13" ht="12.75">
      <c r="A584" s="20" t="s">
        <v>50</v>
      </c>
      <c r="B584" s="221">
        <f t="shared" si="46"/>
        <v>3258</v>
      </c>
      <c r="C584" s="222">
        <v>91.9774</v>
      </c>
      <c r="D584" s="223">
        <v>3</v>
      </c>
      <c r="E584" s="284">
        <v>5866</v>
      </c>
      <c r="F584" s="221">
        <v>1269</v>
      </c>
      <c r="G584" s="222">
        <v>86.1</v>
      </c>
      <c r="H584" s="223">
        <v>3</v>
      </c>
      <c r="I584" s="284">
        <v>5552</v>
      </c>
      <c r="J584" s="221">
        <v>1989</v>
      </c>
      <c r="K584" s="222">
        <v>96.9695</v>
      </c>
      <c r="L584" s="223">
        <v>3</v>
      </c>
      <c r="M584" s="284">
        <v>6131</v>
      </c>
    </row>
    <row r="585" spans="1:13" ht="12.75">
      <c r="A585" s="293" t="s">
        <v>99</v>
      </c>
      <c r="B585" s="221">
        <v>3114</v>
      </c>
      <c r="C585" s="222">
        <v>91.6598</v>
      </c>
      <c r="D585" s="223">
        <v>4</v>
      </c>
      <c r="E585" s="284">
        <v>7189</v>
      </c>
      <c r="F585" s="221">
        <v>1304</v>
      </c>
      <c r="G585" s="222">
        <v>85.3</v>
      </c>
      <c r="H585" s="223">
        <v>3</v>
      </c>
      <c r="I585" s="284">
        <v>7062</v>
      </c>
      <c r="J585" s="221">
        <v>1810</v>
      </c>
      <c r="K585" s="222">
        <v>98.8</v>
      </c>
      <c r="L585" s="223">
        <v>4</v>
      </c>
      <c r="M585" s="284">
        <v>7283</v>
      </c>
    </row>
    <row r="586" spans="1:13" ht="12.75">
      <c r="A586" s="293" t="s">
        <v>70</v>
      </c>
      <c r="B586" s="221">
        <f>F586+J586</f>
        <v>20900</v>
      </c>
      <c r="C586" s="222">
        <v>624.585</v>
      </c>
      <c r="D586" s="223">
        <v>5</v>
      </c>
      <c r="E586" s="284">
        <v>6009</v>
      </c>
      <c r="F586" s="221">
        <v>9575</v>
      </c>
      <c r="G586" s="222">
        <v>595.3</v>
      </c>
      <c r="H586" s="223">
        <v>5</v>
      </c>
      <c r="I586" s="284">
        <v>5930</v>
      </c>
      <c r="J586" s="221">
        <v>11325</v>
      </c>
      <c r="K586" s="222">
        <v>652.3</v>
      </c>
      <c r="L586" s="223">
        <v>5</v>
      </c>
      <c r="M586" s="284">
        <v>6074</v>
      </c>
    </row>
    <row r="587" spans="1:13" ht="12.75">
      <c r="A587" s="20" t="s">
        <v>72</v>
      </c>
      <c r="B587" s="221">
        <v>13923</v>
      </c>
      <c r="C587" s="222">
        <v>413.979</v>
      </c>
      <c r="D587" s="223">
        <v>6</v>
      </c>
      <c r="E587" s="284">
        <v>6908</v>
      </c>
      <c r="F587" s="221">
        <v>5601</v>
      </c>
      <c r="G587" s="222">
        <v>349.701</v>
      </c>
      <c r="H587" s="223">
        <v>6</v>
      </c>
      <c r="I587" s="284">
        <v>7106</v>
      </c>
      <c r="J587" s="221">
        <v>8322</v>
      </c>
      <c r="K587" s="222">
        <v>474.778</v>
      </c>
      <c r="L587" s="223">
        <v>6</v>
      </c>
      <c r="M587" s="284">
        <v>6795</v>
      </c>
    </row>
    <row r="588" spans="1:13" ht="12.75">
      <c r="A588" s="20" t="s">
        <v>94</v>
      </c>
      <c r="B588" s="289">
        <v>4309</v>
      </c>
      <c r="C588" s="128">
        <v>127.414</v>
      </c>
      <c r="D588" s="129">
        <v>4</v>
      </c>
      <c r="E588" s="130">
        <v>4436</v>
      </c>
      <c r="F588" s="289">
        <v>2776</v>
      </c>
      <c r="G588" s="128">
        <v>169.512757</v>
      </c>
      <c r="H588" s="129">
        <v>4</v>
      </c>
      <c r="I588" s="130">
        <v>4440</v>
      </c>
      <c r="J588" s="289">
        <v>1533</v>
      </c>
      <c r="K588" s="128">
        <v>87.6</v>
      </c>
      <c r="L588" s="129">
        <v>4</v>
      </c>
      <c r="M588" s="130">
        <v>4415</v>
      </c>
    </row>
    <row r="589" spans="1:13" ht="12.75">
      <c r="A589" s="21" t="s">
        <v>71</v>
      </c>
      <c r="B589" s="285">
        <v>1476</v>
      </c>
      <c r="C589" s="222">
        <v>43.3875</v>
      </c>
      <c r="D589" s="223">
        <v>4</v>
      </c>
      <c r="E589" s="284">
        <v>5493</v>
      </c>
      <c r="F589" s="285">
        <v>962</v>
      </c>
      <c r="G589" s="222">
        <v>59.2577</v>
      </c>
      <c r="H589" s="223">
        <v>4</v>
      </c>
      <c r="I589" s="284">
        <v>5614</v>
      </c>
      <c r="J589" s="285">
        <v>514</v>
      </c>
      <c r="K589" s="222">
        <v>28.534</v>
      </c>
      <c r="L589" s="223">
        <v>4</v>
      </c>
      <c r="M589" s="284">
        <v>5303</v>
      </c>
    </row>
    <row r="590" spans="1:13" ht="12.75">
      <c r="A590" s="274" t="s">
        <v>49</v>
      </c>
      <c r="B590" s="8">
        <f>F590+J590</f>
        <v>1607</v>
      </c>
      <c r="C590" s="9">
        <v>47.4215</v>
      </c>
      <c r="D590" s="10">
        <v>4</v>
      </c>
      <c r="E590" s="287">
        <v>4086</v>
      </c>
      <c r="F590" s="8">
        <v>1070</v>
      </c>
      <c r="G590" s="9">
        <v>65.1638</v>
      </c>
      <c r="H590" s="10">
        <v>4</v>
      </c>
      <c r="I590" s="287">
        <v>4105</v>
      </c>
      <c r="J590" s="8">
        <v>537</v>
      </c>
      <c r="K590" s="9">
        <v>30.7587</v>
      </c>
      <c r="L590" s="10">
        <v>4</v>
      </c>
      <c r="M590" s="287">
        <v>4036</v>
      </c>
    </row>
    <row r="591" spans="1:13" ht="12.75">
      <c r="A591" s="14"/>
      <c r="B591" s="13"/>
      <c r="C591" s="29"/>
      <c r="D591" s="12"/>
      <c r="E591" s="13"/>
      <c r="F591" s="13"/>
      <c r="G591" s="14"/>
      <c r="H591" s="12"/>
      <c r="I591" s="13"/>
      <c r="J591" s="13"/>
      <c r="K591" s="14"/>
      <c r="L591" s="12"/>
      <c r="M591" s="13"/>
    </row>
    <row r="592" spans="1:13" s="209" customFormat="1" ht="12.75">
      <c r="A592" s="176" t="s">
        <v>92</v>
      </c>
      <c r="B592" s="63" t="s">
        <v>0</v>
      </c>
      <c r="C592" s="64"/>
      <c r="D592" s="64"/>
      <c r="E592" s="65"/>
      <c r="F592" s="63" t="s">
        <v>1</v>
      </c>
      <c r="G592" s="64"/>
      <c r="H592" s="64"/>
      <c r="I592" s="65"/>
      <c r="J592" s="63" t="s">
        <v>2</v>
      </c>
      <c r="K592" s="64"/>
      <c r="L592" s="64"/>
      <c r="M592" s="65"/>
    </row>
    <row r="593" spans="1:13" s="209" customFormat="1" ht="12.75">
      <c r="A593" s="295"/>
      <c r="B593" s="296"/>
      <c r="C593" s="297"/>
      <c r="D593" s="298" t="s">
        <v>3</v>
      </c>
      <c r="E593" s="299" t="s">
        <v>3</v>
      </c>
      <c r="F593" s="296"/>
      <c r="G593" s="297"/>
      <c r="H593" s="298" t="s">
        <v>3</v>
      </c>
      <c r="I593" s="299" t="s">
        <v>3</v>
      </c>
      <c r="J593" s="296"/>
      <c r="K593" s="297"/>
      <c r="L593" s="298" t="s">
        <v>3</v>
      </c>
      <c r="M593" s="299" t="s">
        <v>3</v>
      </c>
    </row>
    <row r="594" spans="1:13" s="209" customFormat="1" ht="12.75">
      <c r="A594" s="300"/>
      <c r="B594" s="301" t="s">
        <v>464</v>
      </c>
      <c r="C594" s="302"/>
      <c r="D594" s="298" t="s">
        <v>5</v>
      </c>
      <c r="E594" s="299" t="s">
        <v>6</v>
      </c>
      <c r="F594" s="301" t="s">
        <v>464</v>
      </c>
      <c r="G594" s="302"/>
      <c r="H594" s="298" t="s">
        <v>5</v>
      </c>
      <c r="I594" s="299" t="s">
        <v>6</v>
      </c>
      <c r="J594" s="301" t="s">
        <v>464</v>
      </c>
      <c r="K594" s="302"/>
      <c r="L594" s="298" t="s">
        <v>5</v>
      </c>
      <c r="M594" s="299" t="s">
        <v>6</v>
      </c>
    </row>
    <row r="595" spans="1:13" s="209" customFormat="1" ht="12.75">
      <c r="A595" s="69" t="s">
        <v>477</v>
      </c>
      <c r="B595" s="303" t="s">
        <v>478</v>
      </c>
      <c r="C595" s="304" t="s">
        <v>479</v>
      </c>
      <c r="D595" s="305" t="s">
        <v>7</v>
      </c>
      <c r="E595" s="306" t="s">
        <v>8</v>
      </c>
      <c r="F595" s="303" t="s">
        <v>478</v>
      </c>
      <c r="G595" s="304" t="s">
        <v>479</v>
      </c>
      <c r="H595" s="305" t="s">
        <v>7</v>
      </c>
      <c r="I595" s="306" t="s">
        <v>8</v>
      </c>
      <c r="J595" s="303" t="s">
        <v>478</v>
      </c>
      <c r="K595" s="304" t="s">
        <v>479</v>
      </c>
      <c r="L595" s="305" t="s">
        <v>7</v>
      </c>
      <c r="M595" s="306" t="s">
        <v>8</v>
      </c>
    </row>
    <row r="596" spans="1:13" ht="12.75">
      <c r="A596" s="293" t="s">
        <v>73</v>
      </c>
      <c r="B596" s="221">
        <f>F596+J596</f>
        <v>4058</v>
      </c>
      <c r="C596" s="222">
        <v>118.397</v>
      </c>
      <c r="D596" s="223">
        <v>3</v>
      </c>
      <c r="E596" s="284">
        <v>7231</v>
      </c>
      <c r="F596" s="221">
        <v>1784</v>
      </c>
      <c r="G596" s="222">
        <v>116.6</v>
      </c>
      <c r="H596" s="223">
        <v>3</v>
      </c>
      <c r="I596" s="284">
        <v>7673</v>
      </c>
      <c r="J596" s="221">
        <v>2274</v>
      </c>
      <c r="K596" s="222">
        <v>122.8</v>
      </c>
      <c r="L596" s="223">
        <v>3</v>
      </c>
      <c r="M596" s="291">
        <v>6949</v>
      </c>
    </row>
    <row r="597" spans="1:13" ht="12.75">
      <c r="A597" s="20" t="s">
        <v>74</v>
      </c>
      <c r="B597" s="221">
        <f>F597+J597</f>
        <v>2536</v>
      </c>
      <c r="C597" s="222">
        <v>73.8737</v>
      </c>
      <c r="D597" s="223">
        <v>4</v>
      </c>
      <c r="E597" s="284">
        <v>8344</v>
      </c>
      <c r="F597" s="221">
        <v>1099</v>
      </c>
      <c r="G597" s="222">
        <v>72.3844</v>
      </c>
      <c r="H597" s="223">
        <v>4</v>
      </c>
      <c r="I597" s="284">
        <v>8833</v>
      </c>
      <c r="J597" s="221">
        <v>1437</v>
      </c>
      <c r="K597" s="222">
        <v>77.7623</v>
      </c>
      <c r="L597" s="223">
        <v>4</v>
      </c>
      <c r="M597" s="284">
        <v>7886</v>
      </c>
    </row>
    <row r="598" spans="1:13" ht="12.75">
      <c r="A598" s="21" t="s">
        <v>18</v>
      </c>
      <c r="B598" s="221">
        <f>F598+J598</f>
        <v>129</v>
      </c>
      <c r="C598" s="222">
        <v>3.906</v>
      </c>
      <c r="D598" s="223">
        <v>8</v>
      </c>
      <c r="E598" s="284">
        <v>14469</v>
      </c>
      <c r="F598" s="221">
        <v>58</v>
      </c>
      <c r="G598" s="222">
        <v>3.67913</v>
      </c>
      <c r="H598" s="223">
        <v>6</v>
      </c>
      <c r="I598" s="284">
        <v>12538</v>
      </c>
      <c r="J598" s="221">
        <v>71</v>
      </c>
      <c r="K598" s="222">
        <v>4.15355</v>
      </c>
      <c r="L598" s="223">
        <v>9</v>
      </c>
      <c r="M598" s="284">
        <v>15816</v>
      </c>
    </row>
    <row r="599" spans="1:13" ht="12.75">
      <c r="A599" s="21" t="s">
        <v>19</v>
      </c>
      <c r="B599" s="221">
        <f>F599+J599</f>
        <v>430</v>
      </c>
      <c r="C599" s="222">
        <v>11.318</v>
      </c>
      <c r="D599" s="223">
        <v>9.5</v>
      </c>
      <c r="E599" s="221">
        <v>10200</v>
      </c>
      <c r="F599" s="285">
        <v>180</v>
      </c>
      <c r="G599" s="222">
        <v>13.0529</v>
      </c>
      <c r="H599" s="223">
        <v>10.5</v>
      </c>
      <c r="I599" s="284">
        <v>10973</v>
      </c>
      <c r="J599" s="221">
        <v>250</v>
      </c>
      <c r="K599" s="222">
        <v>10.6071</v>
      </c>
      <c r="L599" s="223">
        <v>9</v>
      </c>
      <c r="M599" s="284">
        <v>9479</v>
      </c>
    </row>
    <row r="600" spans="1:13" ht="12.75">
      <c r="A600" s="19" t="s">
        <v>105</v>
      </c>
      <c r="B600" s="221">
        <f aca="true" t="shared" si="47" ref="B600:B607">F600+J600</f>
        <v>62129</v>
      </c>
      <c r="C600" s="222">
        <v>1735.42</v>
      </c>
      <c r="D600" s="223">
        <v>4</v>
      </c>
      <c r="E600" s="284">
        <v>10795</v>
      </c>
      <c r="F600" s="221">
        <v>33009</v>
      </c>
      <c r="G600" s="222">
        <v>2184.59</v>
      </c>
      <c r="H600" s="223">
        <v>4</v>
      </c>
      <c r="I600" s="284">
        <v>11526</v>
      </c>
      <c r="J600" s="221">
        <v>29120</v>
      </c>
      <c r="K600" s="222">
        <v>1375.57</v>
      </c>
      <c r="L600" s="223">
        <v>4</v>
      </c>
      <c r="M600" s="284">
        <v>10069</v>
      </c>
    </row>
    <row r="601" spans="1:13" ht="12.75">
      <c r="A601" s="294" t="s">
        <v>61</v>
      </c>
      <c r="B601" s="221">
        <f t="shared" si="47"/>
        <v>44629</v>
      </c>
      <c r="C601" s="222">
        <v>1249.27</v>
      </c>
      <c r="D601" s="223">
        <v>4</v>
      </c>
      <c r="E601" s="284">
        <v>11424</v>
      </c>
      <c r="F601" s="221">
        <v>24465</v>
      </c>
      <c r="G601" s="222">
        <v>1616.4</v>
      </c>
      <c r="H601" s="223">
        <v>3</v>
      </c>
      <c r="I601" s="284">
        <v>12188</v>
      </c>
      <c r="J601" s="221">
        <v>20164</v>
      </c>
      <c r="K601" s="222">
        <v>951.4</v>
      </c>
      <c r="L601" s="223">
        <v>4</v>
      </c>
      <c r="M601" s="284">
        <v>10566</v>
      </c>
    </row>
    <row r="602" spans="1:13" ht="12.75">
      <c r="A602" s="294" t="s">
        <v>60</v>
      </c>
      <c r="B602" s="221"/>
      <c r="C602" s="222"/>
      <c r="D602" s="223"/>
      <c r="E602" s="284"/>
      <c r="F602" s="221"/>
      <c r="G602" s="222"/>
      <c r="H602" s="223"/>
      <c r="I602" s="284"/>
      <c r="J602" s="221"/>
      <c r="K602" s="222"/>
      <c r="L602" s="223"/>
      <c r="M602" s="284"/>
    </row>
    <row r="603" spans="1:13" ht="12.75">
      <c r="A603" s="21" t="s">
        <v>20</v>
      </c>
      <c r="B603" s="221">
        <f t="shared" si="47"/>
        <v>22719</v>
      </c>
      <c r="C603" s="222">
        <v>645.629</v>
      </c>
      <c r="D603" s="223">
        <v>3</v>
      </c>
      <c r="E603" s="284">
        <v>13636</v>
      </c>
      <c r="F603" s="221">
        <v>13804</v>
      </c>
      <c r="G603" s="222">
        <v>900.739</v>
      </c>
      <c r="H603" s="223">
        <v>3</v>
      </c>
      <c r="I603" s="284">
        <v>14373</v>
      </c>
      <c r="J603" s="221">
        <v>8915</v>
      </c>
      <c r="K603" s="222">
        <v>434.376</v>
      </c>
      <c r="L603" s="223">
        <v>3</v>
      </c>
      <c r="M603" s="284">
        <v>12354</v>
      </c>
    </row>
    <row r="604" spans="1:13" ht="12.75">
      <c r="A604" s="22" t="s">
        <v>21</v>
      </c>
      <c r="B604" s="221">
        <f t="shared" si="47"/>
        <v>8264</v>
      </c>
      <c r="C604" s="222">
        <v>232.748</v>
      </c>
      <c r="D604" s="223">
        <v>4</v>
      </c>
      <c r="E604" s="284">
        <v>15858</v>
      </c>
      <c r="F604" s="221">
        <v>4975</v>
      </c>
      <c r="G604" s="222">
        <v>327.921</v>
      </c>
      <c r="H604" s="223">
        <v>4</v>
      </c>
      <c r="I604" s="284">
        <v>16279</v>
      </c>
      <c r="J604" s="221">
        <v>3289</v>
      </c>
      <c r="K604" s="222">
        <v>154.406</v>
      </c>
      <c r="L604" s="223">
        <v>5</v>
      </c>
      <c r="M604" s="284">
        <v>15290</v>
      </c>
    </row>
    <row r="605" spans="1:13" ht="12.75">
      <c r="A605" s="22" t="s">
        <v>22</v>
      </c>
      <c r="B605" s="221">
        <f t="shared" si="47"/>
        <v>12489</v>
      </c>
      <c r="C605" s="222">
        <v>356.803</v>
      </c>
      <c r="D605" s="223">
        <v>2</v>
      </c>
      <c r="E605" s="284">
        <v>13571</v>
      </c>
      <c r="F605" s="221">
        <v>7895</v>
      </c>
      <c r="G605" s="222">
        <v>511.986</v>
      </c>
      <c r="H605" s="223">
        <v>2</v>
      </c>
      <c r="I605" s="284">
        <v>14382</v>
      </c>
      <c r="J605" s="221">
        <v>4594</v>
      </c>
      <c r="K605" s="222">
        <v>228.462</v>
      </c>
      <c r="L605" s="223">
        <v>3</v>
      </c>
      <c r="M605" s="284">
        <v>12115</v>
      </c>
    </row>
    <row r="606" spans="1:13" ht="12.75">
      <c r="A606" s="21" t="s">
        <v>62</v>
      </c>
      <c r="B606" s="221">
        <f t="shared" si="47"/>
        <v>9835</v>
      </c>
      <c r="C606" s="222">
        <v>267.223</v>
      </c>
      <c r="D606" s="223">
        <v>4</v>
      </c>
      <c r="E606" s="284">
        <v>9256</v>
      </c>
      <c r="F606" s="221">
        <v>4622</v>
      </c>
      <c r="G606" s="222">
        <v>315.878</v>
      </c>
      <c r="H606" s="223">
        <v>4</v>
      </c>
      <c r="I606" s="284">
        <v>9080</v>
      </c>
      <c r="J606" s="221">
        <v>5213</v>
      </c>
      <c r="K606" s="222">
        <v>231.272</v>
      </c>
      <c r="L606" s="223">
        <v>4</v>
      </c>
      <c r="M606" s="284">
        <v>9382</v>
      </c>
    </row>
    <row r="607" spans="1:13" ht="12.75">
      <c r="A607" s="294" t="s">
        <v>75</v>
      </c>
      <c r="B607" s="221">
        <f t="shared" si="47"/>
        <v>9821</v>
      </c>
      <c r="C607" s="222">
        <v>270.003</v>
      </c>
      <c r="D607" s="223">
        <v>4</v>
      </c>
      <c r="E607" s="284">
        <v>8944</v>
      </c>
      <c r="F607" s="221">
        <v>4568</v>
      </c>
      <c r="G607" s="222">
        <v>307.2</v>
      </c>
      <c r="H607" s="223">
        <v>4</v>
      </c>
      <c r="I607" s="284">
        <v>9010</v>
      </c>
      <c r="J607" s="221">
        <v>5253</v>
      </c>
      <c r="K607" s="222">
        <v>242</v>
      </c>
      <c r="L607" s="223">
        <v>4</v>
      </c>
      <c r="M607" s="284">
        <v>8886</v>
      </c>
    </row>
    <row r="608" spans="1:13" ht="12.75">
      <c r="A608" s="20" t="s">
        <v>76</v>
      </c>
      <c r="B608" s="285">
        <v>2152</v>
      </c>
      <c r="C608" s="222">
        <v>60.3072</v>
      </c>
      <c r="D608" s="223">
        <v>5</v>
      </c>
      <c r="E608" s="284">
        <v>18153</v>
      </c>
      <c r="F608" s="285">
        <v>1270</v>
      </c>
      <c r="G608" s="222">
        <v>83.7696</v>
      </c>
      <c r="H608" s="223">
        <v>6</v>
      </c>
      <c r="I608" s="284">
        <v>19210</v>
      </c>
      <c r="J608" s="285">
        <v>882</v>
      </c>
      <c r="K608" s="222">
        <v>43.4231</v>
      </c>
      <c r="L608" s="223">
        <v>5</v>
      </c>
      <c r="M608" s="284">
        <v>16390</v>
      </c>
    </row>
    <row r="609" spans="1:13" ht="12.75">
      <c r="A609" s="293" t="s">
        <v>77</v>
      </c>
      <c r="B609" s="221">
        <f aca="true" t="shared" si="48" ref="B609:B614">F609+J609</f>
        <v>29035</v>
      </c>
      <c r="C609" s="222">
        <v>826.849</v>
      </c>
      <c r="D609" s="223">
        <v>4</v>
      </c>
      <c r="E609" s="284">
        <v>8440</v>
      </c>
      <c r="F609" s="221">
        <v>13701</v>
      </c>
      <c r="G609" s="222">
        <v>917.9</v>
      </c>
      <c r="H609" s="223">
        <v>4</v>
      </c>
      <c r="I609" s="284">
        <v>8269</v>
      </c>
      <c r="J609" s="221">
        <v>15334</v>
      </c>
      <c r="K609" s="222">
        <v>774.2</v>
      </c>
      <c r="L609" s="223">
        <v>5</v>
      </c>
      <c r="M609" s="284">
        <v>8592</v>
      </c>
    </row>
    <row r="610" spans="1:13" ht="12.75">
      <c r="A610" s="20" t="s">
        <v>63</v>
      </c>
      <c r="B610" s="221">
        <f t="shared" si="48"/>
        <v>12130</v>
      </c>
      <c r="C610" s="222">
        <v>337.859</v>
      </c>
      <c r="D610" s="223">
        <v>5</v>
      </c>
      <c r="E610" s="284">
        <v>8919</v>
      </c>
      <c r="F610" s="221">
        <v>5862</v>
      </c>
      <c r="G610" s="222">
        <v>399.389</v>
      </c>
      <c r="H610" s="223">
        <v>5</v>
      </c>
      <c r="I610" s="284">
        <v>8670</v>
      </c>
      <c r="J610" s="221">
        <v>6268</v>
      </c>
      <c r="K610" s="222">
        <v>299.882</v>
      </c>
      <c r="L610" s="223">
        <v>5</v>
      </c>
      <c r="M610" s="284">
        <v>9134</v>
      </c>
    </row>
    <row r="611" spans="1:13" ht="12.75">
      <c r="A611" s="21" t="s">
        <v>23</v>
      </c>
      <c r="B611" s="221">
        <f t="shared" si="48"/>
        <v>11963</v>
      </c>
      <c r="C611" s="222">
        <v>333</v>
      </c>
      <c r="D611" s="223">
        <v>5</v>
      </c>
      <c r="E611" s="284">
        <v>8956</v>
      </c>
      <c r="F611" s="221">
        <v>5789</v>
      </c>
      <c r="G611" s="222">
        <v>394.553</v>
      </c>
      <c r="H611" s="223">
        <v>5</v>
      </c>
      <c r="I611" s="284">
        <v>8719</v>
      </c>
      <c r="J611" s="221">
        <v>6174</v>
      </c>
      <c r="K611" s="222">
        <v>295.079</v>
      </c>
      <c r="L611" s="223">
        <v>5</v>
      </c>
      <c r="M611" s="284">
        <v>9143</v>
      </c>
    </row>
    <row r="612" spans="1:13" ht="12.75">
      <c r="A612" s="20" t="s">
        <v>64</v>
      </c>
      <c r="B612" s="221">
        <f t="shared" si="48"/>
        <v>8352</v>
      </c>
      <c r="C612" s="222">
        <v>243.261</v>
      </c>
      <c r="D612" s="223">
        <v>4</v>
      </c>
      <c r="E612" s="284">
        <v>6876</v>
      </c>
      <c r="F612" s="221">
        <v>3316</v>
      </c>
      <c r="G612" s="222">
        <v>215.982</v>
      </c>
      <c r="H612" s="223">
        <v>3</v>
      </c>
      <c r="I612" s="284">
        <v>6444</v>
      </c>
      <c r="J612" s="221">
        <v>5036</v>
      </c>
      <c r="K612" s="222">
        <v>270.026</v>
      </c>
      <c r="L612" s="223">
        <v>4</v>
      </c>
      <c r="M612" s="284">
        <v>7171</v>
      </c>
    </row>
    <row r="613" spans="1:13" ht="12.75">
      <c r="A613" s="21" t="s">
        <v>65</v>
      </c>
      <c r="B613" s="221">
        <f t="shared" si="48"/>
        <v>4372</v>
      </c>
      <c r="C613" s="222">
        <v>122.159</v>
      </c>
      <c r="D613" s="223">
        <v>4</v>
      </c>
      <c r="E613" s="284">
        <v>8230</v>
      </c>
      <c r="F613" s="221">
        <v>1774</v>
      </c>
      <c r="G613" s="222">
        <v>118.281</v>
      </c>
      <c r="H613" s="223">
        <v>4</v>
      </c>
      <c r="I613" s="284">
        <v>7890</v>
      </c>
      <c r="J613" s="221">
        <v>2598</v>
      </c>
      <c r="K613" s="222">
        <v>127.472</v>
      </c>
      <c r="L613" s="223">
        <v>5</v>
      </c>
      <c r="M613" s="284">
        <v>8438</v>
      </c>
    </row>
    <row r="614" spans="1:13" ht="12.75">
      <c r="A614" s="21" t="s">
        <v>78</v>
      </c>
      <c r="B614" s="221">
        <f t="shared" si="48"/>
        <v>3833</v>
      </c>
      <c r="C614" s="222">
        <v>107.132</v>
      </c>
      <c r="D614" s="223">
        <v>5</v>
      </c>
      <c r="E614" s="284">
        <v>8498</v>
      </c>
      <c r="F614" s="221">
        <v>1547</v>
      </c>
      <c r="G614" s="222">
        <v>102.844</v>
      </c>
      <c r="H614" s="223">
        <v>4</v>
      </c>
      <c r="I614" s="284">
        <v>8230</v>
      </c>
      <c r="J614" s="221">
        <v>2286</v>
      </c>
      <c r="K614" s="222">
        <v>112.544</v>
      </c>
      <c r="L614" s="223">
        <v>5</v>
      </c>
      <c r="M614" s="284">
        <v>8694</v>
      </c>
    </row>
    <row r="615" spans="1:13" ht="12.75">
      <c r="A615" s="21" t="s">
        <v>24</v>
      </c>
      <c r="B615" s="221">
        <v>163</v>
      </c>
      <c r="C615" s="222">
        <v>4.59643</v>
      </c>
      <c r="D615" s="223">
        <v>5</v>
      </c>
      <c r="E615" s="284">
        <v>10065</v>
      </c>
      <c r="F615" s="221">
        <v>88</v>
      </c>
      <c r="G615" s="222">
        <v>5.72</v>
      </c>
      <c r="H615" s="223">
        <v>5</v>
      </c>
      <c r="I615" s="284">
        <v>11023</v>
      </c>
      <c r="J615" s="221">
        <v>75</v>
      </c>
      <c r="K615" s="222">
        <v>3.712</v>
      </c>
      <c r="L615" s="223">
        <v>5</v>
      </c>
      <c r="M615" s="284">
        <v>9234</v>
      </c>
    </row>
    <row r="616" spans="1:13" ht="12.75">
      <c r="A616" s="21" t="s">
        <v>25</v>
      </c>
      <c r="B616" s="221">
        <f>F616+J616</f>
        <v>3715</v>
      </c>
      <c r="C616" s="222">
        <v>113.424</v>
      </c>
      <c r="D616" s="223">
        <v>3</v>
      </c>
      <c r="E616" s="284">
        <v>5138</v>
      </c>
      <c r="F616" s="221">
        <v>1410</v>
      </c>
      <c r="G616" s="222">
        <v>89.3252</v>
      </c>
      <c r="H616" s="223">
        <v>2</v>
      </c>
      <c r="I616" s="284">
        <v>4419</v>
      </c>
      <c r="J616" s="221">
        <v>2305</v>
      </c>
      <c r="K616" s="222">
        <v>135.285</v>
      </c>
      <c r="L616" s="223">
        <v>3</v>
      </c>
      <c r="M616" s="284">
        <v>5489</v>
      </c>
    </row>
    <row r="617" spans="1:13" ht="12.75">
      <c r="A617" s="293" t="s">
        <v>79</v>
      </c>
      <c r="B617" s="221">
        <f>F617+J617</f>
        <v>29010</v>
      </c>
      <c r="C617" s="222">
        <v>839.349</v>
      </c>
      <c r="D617" s="223">
        <v>4</v>
      </c>
      <c r="E617" s="284">
        <v>8553</v>
      </c>
      <c r="F617" s="221">
        <v>13205</v>
      </c>
      <c r="G617" s="222">
        <v>857.8</v>
      </c>
      <c r="H617" s="223">
        <v>4</v>
      </c>
      <c r="I617" s="284">
        <v>8357</v>
      </c>
      <c r="J617" s="221">
        <v>15805</v>
      </c>
      <c r="K617" s="222">
        <v>829.9</v>
      </c>
      <c r="L617" s="223">
        <v>4</v>
      </c>
      <c r="M617" s="284">
        <v>8715</v>
      </c>
    </row>
    <row r="618" spans="1:13" ht="12.75">
      <c r="A618" s="20" t="s">
        <v>26</v>
      </c>
      <c r="B618" s="221">
        <f>F618+J618</f>
        <v>1862</v>
      </c>
      <c r="C618" s="222">
        <v>51.9142</v>
      </c>
      <c r="D618" s="223">
        <v>4</v>
      </c>
      <c r="E618" s="284">
        <v>8630</v>
      </c>
      <c r="F618" s="221">
        <v>998</v>
      </c>
      <c r="G618" s="222">
        <v>66.1763</v>
      </c>
      <c r="H618" s="223">
        <v>4</v>
      </c>
      <c r="I618" s="284">
        <v>8387</v>
      </c>
      <c r="J618" s="221">
        <v>864</v>
      </c>
      <c r="K618" s="222">
        <v>39.9647</v>
      </c>
      <c r="L618" s="223">
        <v>4</v>
      </c>
      <c r="M618" s="284">
        <v>8976</v>
      </c>
    </row>
    <row r="619" spans="1:13" ht="12.75">
      <c r="A619" s="20" t="s">
        <v>27</v>
      </c>
      <c r="B619" s="221">
        <f>F619+J619</f>
        <v>2619</v>
      </c>
      <c r="C619" s="222">
        <v>81.9993</v>
      </c>
      <c r="D619" s="223">
        <v>2</v>
      </c>
      <c r="E619" s="284">
        <v>7701</v>
      </c>
      <c r="F619" s="221">
        <v>1485</v>
      </c>
      <c r="G619" s="222">
        <v>94.0458</v>
      </c>
      <c r="H619" s="223">
        <v>2</v>
      </c>
      <c r="I619" s="284">
        <v>7434</v>
      </c>
      <c r="J619" s="221">
        <v>1134</v>
      </c>
      <c r="K619" s="222">
        <v>69.9828</v>
      </c>
      <c r="L619" s="223">
        <v>2</v>
      </c>
      <c r="M619" s="284">
        <v>8039</v>
      </c>
    </row>
    <row r="620" spans="1:13" ht="12.75">
      <c r="A620" s="20" t="s">
        <v>28</v>
      </c>
      <c r="B620" s="285">
        <v>2345</v>
      </c>
      <c r="C620" s="222">
        <v>68.896</v>
      </c>
      <c r="D620" s="223">
        <v>4</v>
      </c>
      <c r="E620" s="284">
        <v>7782</v>
      </c>
      <c r="F620" s="285">
        <v>896</v>
      </c>
      <c r="G620" s="222">
        <v>57.3658</v>
      </c>
      <c r="H620" s="223">
        <v>4</v>
      </c>
      <c r="I620" s="284">
        <v>7494</v>
      </c>
      <c r="J620" s="285">
        <v>1449</v>
      </c>
      <c r="K620" s="222">
        <v>78.3596</v>
      </c>
      <c r="L620" s="223">
        <v>4</v>
      </c>
      <c r="M620" s="284">
        <v>7942</v>
      </c>
    </row>
    <row r="621" spans="1:13" ht="12.75">
      <c r="A621" s="20" t="s">
        <v>29</v>
      </c>
      <c r="B621" s="221">
        <f>F621+J621</f>
        <v>4546</v>
      </c>
      <c r="C621" s="222">
        <v>129.083</v>
      </c>
      <c r="D621" s="223">
        <v>4</v>
      </c>
      <c r="E621" s="284">
        <v>8269</v>
      </c>
      <c r="F621" s="221">
        <v>2057</v>
      </c>
      <c r="G621" s="222">
        <v>136.202</v>
      </c>
      <c r="H621" s="223">
        <v>3</v>
      </c>
      <c r="I621" s="284">
        <v>7581</v>
      </c>
      <c r="J621" s="221">
        <v>2489</v>
      </c>
      <c r="K621" s="222">
        <v>124.815</v>
      </c>
      <c r="L621" s="223">
        <v>4</v>
      </c>
      <c r="M621" s="284">
        <v>8749</v>
      </c>
    </row>
    <row r="622" spans="1:13" ht="12.75">
      <c r="A622" s="20" t="s">
        <v>80</v>
      </c>
      <c r="B622" s="285">
        <v>2749</v>
      </c>
      <c r="C622" s="222">
        <v>77.5639</v>
      </c>
      <c r="D622" s="223">
        <v>5</v>
      </c>
      <c r="E622" s="284">
        <v>9565</v>
      </c>
      <c r="F622" s="285">
        <v>1197</v>
      </c>
      <c r="G622" s="222">
        <v>78.3405</v>
      </c>
      <c r="H622" s="223">
        <v>5</v>
      </c>
      <c r="I622" s="284">
        <v>9376</v>
      </c>
      <c r="J622" s="285">
        <v>1552</v>
      </c>
      <c r="K622" s="222">
        <v>76.641</v>
      </c>
      <c r="L622" s="223">
        <v>5</v>
      </c>
      <c r="M622" s="284">
        <v>9760</v>
      </c>
    </row>
    <row r="623" spans="1:13" ht="12.75">
      <c r="A623" s="20" t="s">
        <v>106</v>
      </c>
      <c r="B623" s="285">
        <v>976</v>
      </c>
      <c r="C623" s="222">
        <v>28.8893</v>
      </c>
      <c r="D623" s="223">
        <v>6</v>
      </c>
      <c r="E623" s="284">
        <v>11471</v>
      </c>
      <c r="F623" s="285">
        <v>591</v>
      </c>
      <c r="G623" s="222">
        <v>37.2149</v>
      </c>
      <c r="H623" s="223">
        <v>6</v>
      </c>
      <c r="I623" s="284">
        <v>11478</v>
      </c>
      <c r="J623" s="285">
        <v>385</v>
      </c>
      <c r="K623" s="222">
        <v>21.4301</v>
      </c>
      <c r="L623" s="223">
        <v>6</v>
      </c>
      <c r="M623" s="284">
        <v>11463</v>
      </c>
    </row>
    <row r="624" spans="1:13" ht="12.75">
      <c r="A624" s="280" t="s">
        <v>66</v>
      </c>
      <c r="B624" s="221">
        <v>3794</v>
      </c>
      <c r="C624" s="222">
        <v>110.499</v>
      </c>
      <c r="D624" s="223">
        <v>3</v>
      </c>
      <c r="E624" s="284">
        <v>9875</v>
      </c>
      <c r="F624" s="221">
        <v>1204</v>
      </c>
      <c r="G624" s="222">
        <v>78.4449</v>
      </c>
      <c r="H624" s="223">
        <v>4</v>
      </c>
      <c r="I624" s="284">
        <v>11840</v>
      </c>
      <c r="J624" s="221">
        <v>2590</v>
      </c>
      <c r="K624" s="222">
        <v>143.519</v>
      </c>
      <c r="L624" s="223">
        <v>2</v>
      </c>
      <c r="M624" s="284">
        <v>9101</v>
      </c>
    </row>
    <row r="625" spans="1:13" ht="12.75">
      <c r="A625" s="196"/>
      <c r="B625" s="210"/>
      <c r="C625" s="211"/>
      <c r="D625" s="212"/>
      <c r="E625" s="210"/>
      <c r="F625" s="210"/>
      <c r="G625" s="211"/>
      <c r="H625" s="212"/>
      <c r="I625" s="210"/>
      <c r="J625" s="210"/>
      <c r="K625" s="211"/>
      <c r="L625" s="212"/>
      <c r="M625" s="210"/>
    </row>
    <row r="626" spans="1:13" s="209" customFormat="1" ht="12.75">
      <c r="A626" s="176" t="s">
        <v>92</v>
      </c>
      <c r="B626" s="63" t="s">
        <v>0</v>
      </c>
      <c r="C626" s="64"/>
      <c r="D626" s="64"/>
      <c r="E626" s="65"/>
      <c r="F626" s="63" t="s">
        <v>1</v>
      </c>
      <c r="G626" s="64"/>
      <c r="H626" s="64"/>
      <c r="I626" s="65"/>
      <c r="J626" s="63" t="s">
        <v>2</v>
      </c>
      <c r="K626" s="64"/>
      <c r="L626" s="64"/>
      <c r="M626" s="65"/>
    </row>
    <row r="627" spans="1:13" s="209" customFormat="1" ht="12.75">
      <c r="A627" s="295"/>
      <c r="B627" s="296"/>
      <c r="C627" s="297"/>
      <c r="D627" s="298" t="s">
        <v>3</v>
      </c>
      <c r="E627" s="299" t="s">
        <v>3</v>
      </c>
      <c r="F627" s="296"/>
      <c r="G627" s="297"/>
      <c r="H627" s="298" t="s">
        <v>3</v>
      </c>
      <c r="I627" s="299" t="s">
        <v>3</v>
      </c>
      <c r="J627" s="296"/>
      <c r="K627" s="297"/>
      <c r="L627" s="298" t="s">
        <v>3</v>
      </c>
      <c r="M627" s="299" t="s">
        <v>3</v>
      </c>
    </row>
    <row r="628" spans="1:13" s="209" customFormat="1" ht="12.75">
      <c r="A628" s="300"/>
      <c r="B628" s="301" t="s">
        <v>464</v>
      </c>
      <c r="C628" s="302"/>
      <c r="D628" s="298" t="s">
        <v>5</v>
      </c>
      <c r="E628" s="299" t="s">
        <v>6</v>
      </c>
      <c r="F628" s="301" t="s">
        <v>464</v>
      </c>
      <c r="G628" s="302"/>
      <c r="H628" s="298" t="s">
        <v>5</v>
      </c>
      <c r="I628" s="299" t="s">
        <v>6</v>
      </c>
      <c r="J628" s="301" t="s">
        <v>464</v>
      </c>
      <c r="K628" s="302"/>
      <c r="L628" s="298" t="s">
        <v>5</v>
      </c>
      <c r="M628" s="299" t="s">
        <v>6</v>
      </c>
    </row>
    <row r="629" spans="1:13" s="209" customFormat="1" ht="12.75">
      <c r="A629" s="69" t="s">
        <v>477</v>
      </c>
      <c r="B629" s="303" t="s">
        <v>478</v>
      </c>
      <c r="C629" s="304" t="s">
        <v>479</v>
      </c>
      <c r="D629" s="305" t="s">
        <v>7</v>
      </c>
      <c r="E629" s="306" t="s">
        <v>8</v>
      </c>
      <c r="F629" s="303" t="s">
        <v>478</v>
      </c>
      <c r="G629" s="304" t="s">
        <v>479</v>
      </c>
      <c r="H629" s="305" t="s">
        <v>7</v>
      </c>
      <c r="I629" s="306" t="s">
        <v>8</v>
      </c>
      <c r="J629" s="303" t="s">
        <v>478</v>
      </c>
      <c r="K629" s="304" t="s">
        <v>479</v>
      </c>
      <c r="L629" s="305" t="s">
        <v>7</v>
      </c>
      <c r="M629" s="306" t="s">
        <v>8</v>
      </c>
    </row>
    <row r="630" spans="1:13" ht="12.75">
      <c r="A630" s="293" t="s">
        <v>81</v>
      </c>
      <c r="B630" s="221">
        <f>F630+J630</f>
        <v>13758</v>
      </c>
      <c r="C630" s="222">
        <v>396.707</v>
      </c>
      <c r="D630" s="223">
        <v>3</v>
      </c>
      <c r="E630" s="284">
        <v>7195</v>
      </c>
      <c r="F630" s="221">
        <v>4972</v>
      </c>
      <c r="G630" s="222">
        <v>330.4</v>
      </c>
      <c r="H630" s="223">
        <v>3</v>
      </c>
      <c r="I630" s="284">
        <v>6787</v>
      </c>
      <c r="J630" s="221">
        <v>8786</v>
      </c>
      <c r="K630" s="222">
        <v>479</v>
      </c>
      <c r="L630" s="223">
        <v>3</v>
      </c>
      <c r="M630" s="284">
        <v>7419</v>
      </c>
    </row>
    <row r="631" spans="1:13" ht="12.75">
      <c r="A631" s="20" t="s">
        <v>82</v>
      </c>
      <c r="B631" s="285">
        <v>1650</v>
      </c>
      <c r="C631" s="222">
        <v>46.17</v>
      </c>
      <c r="D631" s="223">
        <v>6</v>
      </c>
      <c r="E631" s="284">
        <v>11512</v>
      </c>
      <c r="F631" s="285">
        <v>860</v>
      </c>
      <c r="G631" s="222">
        <v>58.3493</v>
      </c>
      <c r="H631" s="223">
        <v>6</v>
      </c>
      <c r="I631" s="284">
        <v>11293</v>
      </c>
      <c r="J631" s="285">
        <v>790</v>
      </c>
      <c r="K631" s="222">
        <v>38.7751</v>
      </c>
      <c r="L631" s="223">
        <v>6</v>
      </c>
      <c r="M631" s="284">
        <v>11681</v>
      </c>
    </row>
    <row r="632" spans="1:13" ht="12.75">
      <c r="A632" s="20" t="s">
        <v>30</v>
      </c>
      <c r="B632" s="221">
        <f aca="true" t="shared" si="49" ref="B632:B643">F632+J632</f>
        <v>1699</v>
      </c>
      <c r="C632" s="222">
        <v>50.4062</v>
      </c>
      <c r="D632" s="223">
        <v>2</v>
      </c>
      <c r="E632" s="284">
        <v>6530</v>
      </c>
      <c r="F632" s="221">
        <v>921</v>
      </c>
      <c r="G632" s="222">
        <v>57.6857</v>
      </c>
      <c r="H632" s="223">
        <v>2</v>
      </c>
      <c r="I632" s="284">
        <v>6529</v>
      </c>
      <c r="J632" s="221">
        <v>778</v>
      </c>
      <c r="K632" s="222">
        <v>44.3141</v>
      </c>
      <c r="L632" s="223">
        <v>2</v>
      </c>
      <c r="M632" s="284">
        <v>6550</v>
      </c>
    </row>
    <row r="633" spans="1:13" ht="12.75">
      <c r="A633" s="20" t="s">
        <v>107</v>
      </c>
      <c r="B633" s="221">
        <v>1098</v>
      </c>
      <c r="C633" s="222">
        <v>30.4782</v>
      </c>
      <c r="D633" s="223">
        <v>2</v>
      </c>
      <c r="E633" s="284">
        <v>5651</v>
      </c>
      <c r="F633" s="221">
        <v>1098</v>
      </c>
      <c r="G633" s="222">
        <v>73.3019</v>
      </c>
      <c r="H633" s="223">
        <v>2</v>
      </c>
      <c r="I633" s="284">
        <v>5651</v>
      </c>
      <c r="J633" s="268" t="s">
        <v>9</v>
      </c>
      <c r="K633" s="269" t="s">
        <v>9</v>
      </c>
      <c r="L633" s="270"/>
      <c r="M633" s="271"/>
    </row>
    <row r="634" spans="1:13" ht="12.75">
      <c r="A634" s="293" t="s">
        <v>83</v>
      </c>
      <c r="B634" s="221">
        <f t="shared" si="49"/>
        <v>4647</v>
      </c>
      <c r="C634" s="222">
        <v>134.911</v>
      </c>
      <c r="D634" s="223">
        <v>4</v>
      </c>
      <c r="E634" s="284">
        <v>6174</v>
      </c>
      <c r="F634" s="221">
        <v>2380</v>
      </c>
      <c r="G634" s="222">
        <v>152.6</v>
      </c>
      <c r="H634" s="223">
        <v>4</v>
      </c>
      <c r="I634" s="284">
        <v>5933</v>
      </c>
      <c r="J634" s="221">
        <v>2267</v>
      </c>
      <c r="K634" s="222">
        <v>119.4</v>
      </c>
      <c r="L634" s="223">
        <v>4</v>
      </c>
      <c r="M634" s="284">
        <v>6363</v>
      </c>
    </row>
    <row r="635" spans="1:13" ht="12.75">
      <c r="A635" s="20" t="s">
        <v>31</v>
      </c>
      <c r="B635" s="221">
        <f t="shared" si="49"/>
        <v>3723</v>
      </c>
      <c r="C635" s="222">
        <v>108.157</v>
      </c>
      <c r="D635" s="223">
        <v>4</v>
      </c>
      <c r="E635" s="284">
        <v>5858</v>
      </c>
      <c r="F635" s="221">
        <v>1957</v>
      </c>
      <c r="G635" s="222">
        <v>125.081</v>
      </c>
      <c r="H635" s="223">
        <v>4</v>
      </c>
      <c r="I635" s="284">
        <v>5600</v>
      </c>
      <c r="J635" s="221">
        <v>1766</v>
      </c>
      <c r="K635" s="222">
        <v>93.0435</v>
      </c>
      <c r="L635" s="223">
        <v>4</v>
      </c>
      <c r="M635" s="284">
        <v>6177</v>
      </c>
    </row>
    <row r="636" spans="1:13" ht="12.75">
      <c r="A636" s="293" t="s">
        <v>108</v>
      </c>
      <c r="B636" s="221">
        <f t="shared" si="49"/>
        <v>15319</v>
      </c>
      <c r="C636" s="222">
        <v>442.997</v>
      </c>
      <c r="D636" s="223">
        <v>3</v>
      </c>
      <c r="E636" s="284">
        <v>10710</v>
      </c>
      <c r="F636" s="221">
        <v>7041</v>
      </c>
      <c r="G636" s="222">
        <v>445.4</v>
      </c>
      <c r="H636" s="223">
        <v>3</v>
      </c>
      <c r="I636" s="284">
        <v>10026</v>
      </c>
      <c r="J636" s="221">
        <v>8278</v>
      </c>
      <c r="K636" s="222">
        <v>435.1</v>
      </c>
      <c r="L636" s="223">
        <v>3</v>
      </c>
      <c r="M636" s="284">
        <v>11403</v>
      </c>
    </row>
    <row r="637" spans="1:13" ht="12.75">
      <c r="A637" s="20" t="s">
        <v>32</v>
      </c>
      <c r="B637" s="221">
        <f t="shared" si="49"/>
        <v>4549</v>
      </c>
      <c r="C637" s="222">
        <v>128.572</v>
      </c>
      <c r="D637" s="223">
        <v>4</v>
      </c>
      <c r="E637" s="284">
        <v>18048</v>
      </c>
      <c r="F637" s="221">
        <v>1723</v>
      </c>
      <c r="G637" s="222">
        <v>111.725</v>
      </c>
      <c r="H637" s="223">
        <v>4</v>
      </c>
      <c r="I637" s="284">
        <v>18173</v>
      </c>
      <c r="J637" s="221">
        <v>2826</v>
      </c>
      <c r="K637" s="222">
        <v>141.513</v>
      </c>
      <c r="L637" s="223">
        <v>4</v>
      </c>
      <c r="M637" s="284">
        <v>17991</v>
      </c>
    </row>
    <row r="638" spans="1:13" ht="12.75">
      <c r="A638" s="20" t="s">
        <v>113</v>
      </c>
      <c r="B638" s="221">
        <f t="shared" si="49"/>
        <v>4406</v>
      </c>
      <c r="C638" s="222">
        <v>129.792</v>
      </c>
      <c r="D638" s="223">
        <v>1</v>
      </c>
      <c r="E638" s="284">
        <v>7443</v>
      </c>
      <c r="F638" s="221">
        <v>2515</v>
      </c>
      <c r="G638" s="222">
        <v>153.953</v>
      </c>
      <c r="H638" s="223">
        <v>1</v>
      </c>
      <c r="I638" s="284">
        <v>7386</v>
      </c>
      <c r="J638" s="221">
        <v>1891</v>
      </c>
      <c r="K638" s="222">
        <v>107.124</v>
      </c>
      <c r="L638" s="223">
        <v>1</v>
      </c>
      <c r="M638" s="284">
        <v>7478</v>
      </c>
    </row>
    <row r="639" spans="1:13" ht="12.75">
      <c r="A639" s="293" t="s">
        <v>476</v>
      </c>
      <c r="B639" s="221">
        <f t="shared" si="49"/>
        <v>24683</v>
      </c>
      <c r="C639" s="222">
        <v>716.002</v>
      </c>
      <c r="D639" s="223">
        <v>3</v>
      </c>
      <c r="E639" s="284">
        <v>9320</v>
      </c>
      <c r="F639" s="221">
        <v>12024</v>
      </c>
      <c r="G639" s="222">
        <v>779.7</v>
      </c>
      <c r="H639" s="223">
        <v>3</v>
      </c>
      <c r="I639" s="284">
        <v>8903</v>
      </c>
      <c r="J639" s="221">
        <v>12659</v>
      </c>
      <c r="K639" s="222">
        <v>640.8</v>
      </c>
      <c r="L639" s="223">
        <v>4</v>
      </c>
      <c r="M639" s="284">
        <v>9668</v>
      </c>
    </row>
    <row r="640" spans="1:13" ht="12.75">
      <c r="A640" s="20" t="s">
        <v>33</v>
      </c>
      <c r="B640" s="221">
        <f t="shared" si="49"/>
        <v>14587</v>
      </c>
      <c r="C640" s="222">
        <v>421.27</v>
      </c>
      <c r="D640" s="223">
        <v>3</v>
      </c>
      <c r="E640" s="284">
        <v>9733</v>
      </c>
      <c r="F640" s="221">
        <v>7127</v>
      </c>
      <c r="G640" s="222">
        <v>465.486</v>
      </c>
      <c r="H640" s="223">
        <v>3</v>
      </c>
      <c r="I640" s="284">
        <v>9018</v>
      </c>
      <c r="J640" s="221">
        <v>7460</v>
      </c>
      <c r="K640" s="222">
        <v>357.902</v>
      </c>
      <c r="L640" s="223">
        <v>4</v>
      </c>
      <c r="M640" s="284">
        <v>10383</v>
      </c>
    </row>
    <row r="641" spans="1:13" ht="12.75">
      <c r="A641" s="21" t="s">
        <v>34</v>
      </c>
      <c r="B641" s="221">
        <f t="shared" si="49"/>
        <v>9671</v>
      </c>
      <c r="C641" s="222">
        <v>273.263</v>
      </c>
      <c r="D641" s="223">
        <v>4</v>
      </c>
      <c r="E641" s="284">
        <v>11151</v>
      </c>
      <c r="F641" s="221">
        <v>3950</v>
      </c>
      <c r="G641" s="222">
        <v>260.934</v>
      </c>
      <c r="H641" s="223">
        <v>3</v>
      </c>
      <c r="I641" s="284">
        <v>10717</v>
      </c>
      <c r="J641" s="221">
        <v>5721</v>
      </c>
      <c r="K641" s="222">
        <v>264.132</v>
      </c>
      <c r="L641" s="223">
        <v>4</v>
      </c>
      <c r="M641" s="284">
        <v>11386</v>
      </c>
    </row>
    <row r="642" spans="1:13" ht="12.75">
      <c r="A642" s="22" t="s">
        <v>35</v>
      </c>
      <c r="B642" s="221">
        <f t="shared" si="49"/>
        <v>3781</v>
      </c>
      <c r="C642" s="222">
        <v>99.3988</v>
      </c>
      <c r="D642" s="223">
        <v>5</v>
      </c>
      <c r="E642" s="284">
        <v>14278</v>
      </c>
      <c r="F642" s="221">
        <v>937</v>
      </c>
      <c r="G642" s="222">
        <v>68.391</v>
      </c>
      <c r="H642" s="223">
        <v>5</v>
      </c>
      <c r="I642" s="284">
        <v>14849</v>
      </c>
      <c r="J642" s="221">
        <v>2844</v>
      </c>
      <c r="K642" s="222">
        <v>116.524</v>
      </c>
      <c r="L642" s="223">
        <v>5</v>
      </c>
      <c r="M642" s="284">
        <v>14051</v>
      </c>
    </row>
    <row r="643" spans="1:13" ht="12.75">
      <c r="A643" s="22" t="s">
        <v>67</v>
      </c>
      <c r="B643" s="221">
        <f t="shared" si="49"/>
        <v>1945</v>
      </c>
      <c r="C643" s="222">
        <v>58.5272</v>
      </c>
      <c r="D643" s="223">
        <v>2</v>
      </c>
      <c r="E643" s="284">
        <v>7968</v>
      </c>
      <c r="F643" s="221">
        <v>1227</v>
      </c>
      <c r="G643" s="222">
        <v>79.5456</v>
      </c>
      <c r="H643" s="223">
        <v>2</v>
      </c>
      <c r="I643" s="284">
        <v>7845</v>
      </c>
      <c r="J643" s="221">
        <v>718</v>
      </c>
      <c r="K643" s="222">
        <v>38.9519</v>
      </c>
      <c r="L643" s="223">
        <v>3</v>
      </c>
      <c r="M643" s="284">
        <v>8105</v>
      </c>
    </row>
    <row r="644" spans="1:13" ht="12.75">
      <c r="A644" s="22" t="s">
        <v>68</v>
      </c>
      <c r="B644" s="221"/>
      <c r="C644" s="222"/>
      <c r="D644" s="223"/>
      <c r="E644" s="221"/>
      <c r="F644" s="221"/>
      <c r="G644" s="222"/>
      <c r="H644" s="223"/>
      <c r="I644" s="284"/>
      <c r="J644" s="221"/>
      <c r="K644" s="222"/>
      <c r="L644" s="223"/>
      <c r="M644" s="284"/>
    </row>
    <row r="645" spans="1:13" ht="12.75">
      <c r="A645" s="22" t="s">
        <v>36</v>
      </c>
      <c r="B645" s="221">
        <v>110</v>
      </c>
      <c r="C645" s="222">
        <v>3.358</v>
      </c>
      <c r="D645" s="223">
        <v>6</v>
      </c>
      <c r="E645" s="221">
        <v>20340</v>
      </c>
      <c r="F645" s="285">
        <v>81</v>
      </c>
      <c r="G645" s="222">
        <v>5.25989</v>
      </c>
      <c r="H645" s="223">
        <v>6</v>
      </c>
      <c r="I645" s="284">
        <v>19893</v>
      </c>
      <c r="J645" s="221">
        <v>29</v>
      </c>
      <c r="K645" s="222">
        <v>1.61226</v>
      </c>
      <c r="L645" s="223">
        <v>7</v>
      </c>
      <c r="M645" s="284">
        <v>25240</v>
      </c>
    </row>
    <row r="646" spans="1:13" ht="12.75">
      <c r="A646" s="20" t="s">
        <v>85</v>
      </c>
      <c r="B646" s="285">
        <f>F646+J646</f>
        <v>1783</v>
      </c>
      <c r="C646" s="222">
        <v>54.1801</v>
      </c>
      <c r="D646" s="223">
        <v>2</v>
      </c>
      <c r="E646" s="221">
        <v>5046</v>
      </c>
      <c r="F646" s="285">
        <v>777</v>
      </c>
      <c r="G646" s="222">
        <v>48.3293</v>
      </c>
      <c r="H646" s="223">
        <v>2</v>
      </c>
      <c r="I646" s="284">
        <v>4990</v>
      </c>
      <c r="J646" s="221">
        <v>1006</v>
      </c>
      <c r="K646" s="222">
        <v>59.9843</v>
      </c>
      <c r="L646" s="223">
        <v>2</v>
      </c>
      <c r="M646" s="284">
        <v>5079</v>
      </c>
    </row>
    <row r="647" spans="1:13" s="255" customFormat="1" ht="12.75">
      <c r="A647" s="21" t="s">
        <v>84</v>
      </c>
      <c r="B647" s="285">
        <f>F647+J647</f>
        <v>48</v>
      </c>
      <c r="C647" s="222">
        <v>1.56177</v>
      </c>
      <c r="D647" s="223">
        <v>4.5</v>
      </c>
      <c r="E647" s="284">
        <v>4008</v>
      </c>
      <c r="F647" s="221">
        <v>23</v>
      </c>
      <c r="G647" s="222">
        <v>1.46389</v>
      </c>
      <c r="H647" s="223">
        <v>4</v>
      </c>
      <c r="I647" s="284">
        <v>3343</v>
      </c>
      <c r="J647" s="221">
        <v>25</v>
      </c>
      <c r="K647" s="222">
        <v>1.66457</v>
      </c>
      <c r="L647" s="223">
        <v>5</v>
      </c>
      <c r="M647" s="284">
        <v>5080</v>
      </c>
    </row>
    <row r="648" spans="1:13" s="255" customFormat="1" ht="12.75">
      <c r="A648" s="21"/>
      <c r="B648" s="221"/>
      <c r="C648" s="222"/>
      <c r="D648" s="223"/>
      <c r="E648" s="284"/>
      <c r="F648" s="221"/>
      <c r="G648" s="222"/>
      <c r="H648" s="223"/>
      <c r="I648" s="284"/>
      <c r="J648" s="221"/>
      <c r="K648" s="222"/>
      <c r="L648" s="223"/>
      <c r="M648" s="284"/>
    </row>
    <row r="649" spans="1:13" ht="12.75">
      <c r="A649" s="19" t="s">
        <v>93</v>
      </c>
      <c r="B649" s="268">
        <v>42691</v>
      </c>
      <c r="C649" s="269">
        <v>1396.9</v>
      </c>
      <c r="D649" s="270">
        <v>2</v>
      </c>
      <c r="E649" s="271">
        <v>1320</v>
      </c>
      <c r="F649" s="268">
        <v>21935</v>
      </c>
      <c r="G649" s="222">
        <v>1400.77</v>
      </c>
      <c r="H649" s="270">
        <v>2</v>
      </c>
      <c r="I649" s="271">
        <v>1382</v>
      </c>
      <c r="J649" s="268">
        <v>20756</v>
      </c>
      <c r="K649" s="269">
        <v>1392.83</v>
      </c>
      <c r="L649" s="270">
        <v>2</v>
      </c>
      <c r="M649" s="271">
        <v>1241</v>
      </c>
    </row>
    <row r="650" spans="1:13" ht="12.75">
      <c r="A650" s="15" t="s">
        <v>95</v>
      </c>
      <c r="B650" s="288">
        <v>46552</v>
      </c>
      <c r="C650" s="276">
        <v>1419.88</v>
      </c>
      <c r="D650" s="277">
        <v>2</v>
      </c>
      <c r="E650" s="278">
        <v>4337</v>
      </c>
      <c r="F650" s="288" t="s">
        <v>9</v>
      </c>
      <c r="G650" s="276" t="s">
        <v>9</v>
      </c>
      <c r="H650" s="277"/>
      <c r="I650" s="278"/>
      <c r="J650" s="275">
        <v>46552</v>
      </c>
      <c r="K650" s="276">
        <v>2840.61</v>
      </c>
      <c r="L650" s="277">
        <v>2</v>
      </c>
      <c r="M650" s="278">
        <v>4337</v>
      </c>
    </row>
    <row r="652" ht="12.75">
      <c r="A652" s="24" t="s">
        <v>96</v>
      </c>
    </row>
    <row r="653" ht="12.75">
      <c r="A653" s="14" t="s">
        <v>97</v>
      </c>
    </row>
    <row r="654" ht="12.75">
      <c r="A654" s="24" t="s">
        <v>115</v>
      </c>
    </row>
    <row r="655" ht="12.75">
      <c r="A655" s="14" t="s">
        <v>114</v>
      </c>
    </row>
    <row r="656" ht="12.75">
      <c r="A656" s="24" t="s">
        <v>100</v>
      </c>
    </row>
    <row r="657" ht="12.75">
      <c r="A657" s="14" t="s">
        <v>101</v>
      </c>
    </row>
    <row r="658" ht="12.75">
      <c r="A658" s="241" t="s">
        <v>103</v>
      </c>
    </row>
    <row r="659" ht="12.75">
      <c r="A659" s="24" t="s">
        <v>102</v>
      </c>
    </row>
    <row r="660" spans="1:13" s="14" customFormat="1" ht="11.25">
      <c r="A660" s="24" t="s">
        <v>116</v>
      </c>
      <c r="B660" s="13"/>
      <c r="C660" s="29"/>
      <c r="D660" s="12"/>
      <c r="E660" s="13"/>
      <c r="F660" s="13"/>
      <c r="H660" s="12"/>
      <c r="I660" s="13"/>
      <c r="J660" s="13"/>
      <c r="L660" s="12"/>
      <c r="M660" s="13"/>
    </row>
    <row r="661" ht="12.75">
      <c r="A661" s="24" t="s">
        <v>109</v>
      </c>
    </row>
  </sheetData>
  <mergeCells count="130">
    <mergeCell ref="B73:E73"/>
    <mergeCell ref="F73:I73"/>
    <mergeCell ref="J73:M73"/>
    <mergeCell ref="B6:E6"/>
    <mergeCell ref="B8:C8"/>
    <mergeCell ref="F6:I6"/>
    <mergeCell ref="J6:M6"/>
    <mergeCell ref="B41:C41"/>
    <mergeCell ref="F41:G41"/>
    <mergeCell ref="J41:K41"/>
    <mergeCell ref="A1:M1"/>
    <mergeCell ref="A3:M3"/>
    <mergeCell ref="A4:M4"/>
    <mergeCell ref="A2:M2"/>
    <mergeCell ref="F8:G8"/>
    <mergeCell ref="J8:K8"/>
    <mergeCell ref="B39:E39"/>
    <mergeCell ref="F39:I39"/>
    <mergeCell ref="J39:M39"/>
    <mergeCell ref="B75:C75"/>
    <mergeCell ref="F75:G75"/>
    <mergeCell ref="J75:K75"/>
    <mergeCell ref="B99:E99"/>
    <mergeCell ref="F99:I99"/>
    <mergeCell ref="J99:M99"/>
    <mergeCell ref="B101:C101"/>
    <mergeCell ref="F101:G101"/>
    <mergeCell ref="J101:K101"/>
    <mergeCell ref="B132:E132"/>
    <mergeCell ref="F132:I132"/>
    <mergeCell ref="J132:M132"/>
    <mergeCell ref="B134:C134"/>
    <mergeCell ref="F134:G134"/>
    <mergeCell ref="J134:K134"/>
    <mergeCell ref="B166:E166"/>
    <mergeCell ref="F166:I166"/>
    <mergeCell ref="J166:M166"/>
    <mergeCell ref="B168:C168"/>
    <mergeCell ref="F168:G168"/>
    <mergeCell ref="J168:K168"/>
    <mergeCell ref="B191:E191"/>
    <mergeCell ref="F191:I191"/>
    <mergeCell ref="J191:M191"/>
    <mergeCell ref="B193:C193"/>
    <mergeCell ref="F193:G193"/>
    <mergeCell ref="J193:K193"/>
    <mergeCell ref="B224:E224"/>
    <mergeCell ref="F224:I224"/>
    <mergeCell ref="J224:M224"/>
    <mergeCell ref="B226:C226"/>
    <mergeCell ref="F226:G226"/>
    <mergeCell ref="J226:K226"/>
    <mergeCell ref="B258:E258"/>
    <mergeCell ref="F258:I258"/>
    <mergeCell ref="J258:M258"/>
    <mergeCell ref="B260:C260"/>
    <mergeCell ref="F260:G260"/>
    <mergeCell ref="J260:K260"/>
    <mergeCell ref="B283:E283"/>
    <mergeCell ref="F283:I283"/>
    <mergeCell ref="J283:M283"/>
    <mergeCell ref="B285:C285"/>
    <mergeCell ref="F285:G285"/>
    <mergeCell ref="J285:K285"/>
    <mergeCell ref="B316:E316"/>
    <mergeCell ref="F316:I316"/>
    <mergeCell ref="J316:M316"/>
    <mergeCell ref="B318:C318"/>
    <mergeCell ref="F318:G318"/>
    <mergeCell ref="J318:K318"/>
    <mergeCell ref="B350:E350"/>
    <mergeCell ref="F350:I350"/>
    <mergeCell ref="J350:M350"/>
    <mergeCell ref="B352:C352"/>
    <mergeCell ref="F352:G352"/>
    <mergeCell ref="J352:K352"/>
    <mergeCell ref="B375:E375"/>
    <mergeCell ref="F375:I375"/>
    <mergeCell ref="J375:M375"/>
    <mergeCell ref="B377:C377"/>
    <mergeCell ref="F377:G377"/>
    <mergeCell ref="J377:K377"/>
    <mergeCell ref="B408:E408"/>
    <mergeCell ref="F408:I408"/>
    <mergeCell ref="J408:M408"/>
    <mergeCell ref="B410:C410"/>
    <mergeCell ref="F410:G410"/>
    <mergeCell ref="J410:K410"/>
    <mergeCell ref="B442:E442"/>
    <mergeCell ref="F442:I442"/>
    <mergeCell ref="J442:M442"/>
    <mergeCell ref="B444:C444"/>
    <mergeCell ref="F444:G444"/>
    <mergeCell ref="J444:K444"/>
    <mergeCell ref="B467:E467"/>
    <mergeCell ref="F467:I467"/>
    <mergeCell ref="J467:M467"/>
    <mergeCell ref="B469:C469"/>
    <mergeCell ref="F469:G469"/>
    <mergeCell ref="J469:K469"/>
    <mergeCell ref="B500:E500"/>
    <mergeCell ref="F500:I500"/>
    <mergeCell ref="J500:M500"/>
    <mergeCell ref="B502:C502"/>
    <mergeCell ref="F502:G502"/>
    <mergeCell ref="J502:K502"/>
    <mergeCell ref="B534:E534"/>
    <mergeCell ref="F534:I534"/>
    <mergeCell ref="J534:M534"/>
    <mergeCell ref="B536:C536"/>
    <mergeCell ref="F536:G536"/>
    <mergeCell ref="J536:K536"/>
    <mergeCell ref="B559:E559"/>
    <mergeCell ref="F559:I559"/>
    <mergeCell ref="J559:M559"/>
    <mergeCell ref="B561:C561"/>
    <mergeCell ref="F561:G561"/>
    <mergeCell ref="J561:K561"/>
    <mergeCell ref="B592:E592"/>
    <mergeCell ref="F592:I592"/>
    <mergeCell ref="J592:M592"/>
    <mergeCell ref="B628:C628"/>
    <mergeCell ref="F628:G628"/>
    <mergeCell ref="J628:K628"/>
    <mergeCell ref="B594:C594"/>
    <mergeCell ref="F594:G594"/>
    <mergeCell ref="J594:K594"/>
    <mergeCell ref="B626:E626"/>
    <mergeCell ref="F626:I626"/>
    <mergeCell ref="J626:M626"/>
  </mergeCells>
  <printOptions/>
  <pageMargins left="0.5" right="0.5" top="0.75" bottom="1" header="0.5" footer="0.75"/>
  <pageSetup firstPageNumber="9" useFirstPageNumber="1" horizontalDpi="600" verticalDpi="600" orientation="landscape" r:id="rId1"/>
  <headerFooter alignWithMargins="0">
    <oddFooter>&amp;L&amp;"Optim,Regular"&amp;7 1998 CONNECTICUT RESIDENT HOSPITALIZATIONS&amp;R&amp;P</oddFooter>
  </headerFooter>
  <rowBreaks count="20" manualBreakCount="20">
    <brk id="38" max="255" man="1"/>
    <brk id="72" max="255" man="1"/>
    <brk id="98" max="255" man="1"/>
    <brk id="131" max="255" man="1"/>
    <brk id="165" max="255" man="1"/>
    <brk id="190" max="255" man="1"/>
    <brk id="223" max="255" man="1"/>
    <brk id="257" max="255" man="1"/>
    <brk id="282" max="255" man="1"/>
    <brk id="315" max="255" man="1"/>
    <brk id="349" max="255" man="1"/>
    <brk id="374" max="255" man="1"/>
    <brk id="407" max="255" man="1"/>
    <brk id="441" max="255" man="1"/>
    <brk id="466" max="255" man="1"/>
    <brk id="499" max="255" man="1"/>
    <brk id="533" max="255" man="1"/>
    <brk id="558" max="255" man="1"/>
    <brk id="591" max="255" man="1"/>
    <brk id="6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621"/>
  <sheetViews>
    <sheetView zoomScaleSheetLayoutView="75" workbookViewId="0" topLeftCell="A1">
      <selection activeCell="L13" sqref="L13"/>
    </sheetView>
  </sheetViews>
  <sheetFormatPr defaultColWidth="9.33203125" defaultRowHeight="11.25"/>
  <cols>
    <col min="1" max="1" width="82" style="3" customWidth="1"/>
    <col min="2" max="2" width="7" style="6" customWidth="1"/>
    <col min="3" max="3" width="8.83203125" style="242" customWidth="1"/>
    <col min="4" max="4" width="9.5" style="5" customWidth="1"/>
    <col min="5" max="5" width="6.66015625" style="6" customWidth="1"/>
    <col min="6" max="6" width="7.83203125" style="6" customWidth="1"/>
    <col min="7" max="7" width="9" style="3" customWidth="1"/>
    <col min="8" max="8" width="6" style="5" customWidth="1"/>
    <col min="9" max="9" width="7.5" style="6" customWidth="1"/>
    <col min="10" max="10" width="10" style="6" customWidth="1"/>
    <col min="11" max="16" width="10.66015625" style="243" customWidth="1"/>
    <col min="17" max="16384" width="10.66015625" style="3" customWidth="1"/>
  </cols>
  <sheetData>
    <row r="1" spans="1:16" s="209" customFormat="1" ht="12.75">
      <c r="A1" s="174" t="s">
        <v>206</v>
      </c>
      <c r="B1" s="174"/>
      <c r="C1" s="174"/>
      <c r="D1" s="174"/>
      <c r="E1" s="174"/>
      <c r="F1" s="174"/>
      <c r="G1" s="174"/>
      <c r="H1" s="174"/>
      <c r="I1" s="174"/>
      <c r="J1" s="174"/>
      <c r="K1" s="32"/>
      <c r="L1" s="32"/>
      <c r="M1" s="32"/>
      <c r="N1" s="32"/>
      <c r="O1" s="32"/>
      <c r="P1" s="32"/>
    </row>
    <row r="2" spans="1:10" ht="12.75">
      <c r="A2" s="175" t="s">
        <v>48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6" ht="12.75">
      <c r="A3" s="175" t="s">
        <v>207</v>
      </c>
      <c r="B3" s="175"/>
      <c r="C3" s="175"/>
      <c r="D3" s="175"/>
      <c r="E3" s="175"/>
      <c r="F3" s="175"/>
      <c r="G3" s="175"/>
      <c r="H3" s="175"/>
      <c r="I3" s="175"/>
      <c r="J3" s="175"/>
      <c r="K3" s="2"/>
      <c r="L3" s="2"/>
      <c r="M3" s="2"/>
      <c r="N3" s="2"/>
      <c r="O3" s="2"/>
      <c r="P3" s="2"/>
    </row>
    <row r="4" ht="12.75">
      <c r="A4" s="251"/>
    </row>
    <row r="5" spans="1:16" s="68" customFormat="1" ht="13.5">
      <c r="A5" s="176" t="s">
        <v>4</v>
      </c>
      <c r="B5" s="244" t="s">
        <v>469</v>
      </c>
      <c r="C5" s="245"/>
      <c r="D5" s="246"/>
      <c r="E5" s="244" t="s">
        <v>470</v>
      </c>
      <c r="F5" s="245"/>
      <c r="G5" s="246"/>
      <c r="H5" s="244" t="s">
        <v>471</v>
      </c>
      <c r="I5" s="245"/>
      <c r="J5" s="246"/>
      <c r="K5" s="32"/>
      <c r="L5" s="32"/>
      <c r="M5" s="32"/>
      <c r="N5" s="32"/>
      <c r="O5" s="32"/>
      <c r="P5" s="32"/>
    </row>
    <row r="6" spans="1:16" s="181" customFormat="1" ht="13.5">
      <c r="A6" s="247" t="s">
        <v>472</v>
      </c>
      <c r="B6" s="248" t="s">
        <v>208</v>
      </c>
      <c r="C6" s="249" t="s">
        <v>473</v>
      </c>
      <c r="D6" s="250" t="s">
        <v>474</v>
      </c>
      <c r="E6" s="248" t="s">
        <v>208</v>
      </c>
      <c r="F6" s="249" t="s">
        <v>473</v>
      </c>
      <c r="G6" s="250" t="s">
        <v>474</v>
      </c>
      <c r="H6" s="248" t="s">
        <v>208</v>
      </c>
      <c r="I6" s="249" t="s">
        <v>473</v>
      </c>
      <c r="J6" s="250" t="s">
        <v>474</v>
      </c>
      <c r="K6" s="180"/>
      <c r="L6" s="180"/>
      <c r="M6" s="180"/>
      <c r="N6" s="180"/>
      <c r="O6" s="180"/>
      <c r="P6" s="180"/>
    </row>
    <row r="7" spans="1:16" s="179" customFormat="1" ht="13.5">
      <c r="A7" s="252" t="s">
        <v>227</v>
      </c>
      <c r="B7" s="185"/>
      <c r="C7" s="183">
        <v>5109</v>
      </c>
      <c r="D7" s="186">
        <v>3353.9247287121952</v>
      </c>
      <c r="E7" s="185"/>
      <c r="F7" s="183">
        <v>1545</v>
      </c>
      <c r="G7" s="186">
        <v>7402.970771442262</v>
      </c>
      <c r="H7" s="185"/>
      <c r="I7" s="183">
        <v>1758</v>
      </c>
      <c r="J7" s="186">
        <v>5685.272621434578</v>
      </c>
      <c r="K7" s="178"/>
      <c r="L7" s="178"/>
      <c r="M7" s="178"/>
      <c r="N7" s="178"/>
      <c r="O7" s="178"/>
      <c r="P7" s="178"/>
    </row>
    <row r="8" spans="1:16" s="179" customFormat="1" ht="12">
      <c r="A8" s="252"/>
      <c r="B8" s="182"/>
      <c r="C8" s="183"/>
      <c r="D8" s="184"/>
      <c r="E8" s="182"/>
      <c r="F8" s="183"/>
      <c r="G8" s="184"/>
      <c r="H8" s="182"/>
      <c r="I8" s="183"/>
      <c r="J8" s="184"/>
      <c r="K8" s="178"/>
      <c r="L8" s="178"/>
      <c r="M8" s="178"/>
      <c r="N8" s="178"/>
      <c r="O8" s="178"/>
      <c r="P8" s="178"/>
    </row>
    <row r="9" spans="1:16" s="179" customFormat="1" ht="12">
      <c r="A9" s="253" t="s">
        <v>43</v>
      </c>
      <c r="B9" s="185">
        <v>2</v>
      </c>
      <c r="C9" s="183">
        <v>374</v>
      </c>
      <c r="D9" s="186">
        <v>245.5212073866434</v>
      </c>
      <c r="E9" s="185">
        <v>2</v>
      </c>
      <c r="F9" s="183">
        <v>130</v>
      </c>
      <c r="G9" s="186">
        <v>622.9036895064686</v>
      </c>
      <c r="H9" s="185">
        <v>2</v>
      </c>
      <c r="I9" s="183">
        <v>197</v>
      </c>
      <c r="J9" s="186">
        <v>637.0868637216222</v>
      </c>
      <c r="K9" s="178"/>
      <c r="L9" s="178"/>
      <c r="M9" s="178"/>
      <c r="N9" s="178"/>
      <c r="O9" s="178"/>
      <c r="P9" s="178"/>
    </row>
    <row r="10" spans="1:16" s="179" customFormat="1" ht="12">
      <c r="A10" s="187" t="s">
        <v>55</v>
      </c>
      <c r="B10" s="185"/>
      <c r="C10" s="183" t="s">
        <v>9</v>
      </c>
      <c r="D10" s="186" t="s">
        <v>9</v>
      </c>
      <c r="E10" s="185"/>
      <c r="F10" s="183" t="s">
        <v>10</v>
      </c>
      <c r="G10" s="186" t="s">
        <v>10</v>
      </c>
      <c r="H10" s="185"/>
      <c r="I10" s="183">
        <v>6</v>
      </c>
      <c r="J10" s="186">
        <v>19.403660824008796</v>
      </c>
      <c r="K10" s="178"/>
      <c r="L10" s="178"/>
      <c r="M10" s="178"/>
      <c r="N10" s="178"/>
      <c r="O10" s="178"/>
      <c r="P10" s="178"/>
    </row>
    <row r="11" spans="1:16" s="179" customFormat="1" ht="12">
      <c r="A11" s="187" t="s">
        <v>56</v>
      </c>
      <c r="B11" s="182"/>
      <c r="C11" s="183">
        <v>62</v>
      </c>
      <c r="D11" s="188">
        <v>40.70137662559329</v>
      </c>
      <c r="E11" s="185"/>
      <c r="F11" s="183">
        <v>22</v>
      </c>
      <c r="G11" s="188">
        <v>105.41447053186391</v>
      </c>
      <c r="H11" s="185"/>
      <c r="I11" s="183">
        <v>31</v>
      </c>
      <c r="J11" s="186">
        <v>100.25224759071212</v>
      </c>
      <c r="K11" s="178"/>
      <c r="L11" s="178"/>
      <c r="M11" s="178"/>
      <c r="N11" s="178"/>
      <c r="O11" s="178"/>
      <c r="P11" s="178"/>
    </row>
    <row r="12" spans="1:16" s="179" customFormat="1" ht="12">
      <c r="A12" s="253" t="s">
        <v>11</v>
      </c>
      <c r="B12" s="185">
        <v>10</v>
      </c>
      <c r="C12" s="183">
        <v>60</v>
      </c>
      <c r="D12" s="186">
        <v>39.38842899250963</v>
      </c>
      <c r="E12" s="185"/>
      <c r="F12" s="183" t="s">
        <v>10</v>
      </c>
      <c r="G12" s="186" t="s">
        <v>10</v>
      </c>
      <c r="H12" s="185"/>
      <c r="I12" s="183">
        <v>9</v>
      </c>
      <c r="J12" s="186">
        <v>29.105491236013194</v>
      </c>
      <c r="K12" s="178"/>
      <c r="L12" s="178"/>
      <c r="M12" s="178"/>
      <c r="N12" s="178"/>
      <c r="O12" s="178"/>
      <c r="P12" s="178"/>
    </row>
    <row r="13" spans="1:16" s="179" customFormat="1" ht="12">
      <c r="A13" s="187" t="s">
        <v>54</v>
      </c>
      <c r="B13" s="185"/>
      <c r="C13" s="183">
        <v>48</v>
      </c>
      <c r="D13" s="186">
        <v>31.510743194007706</v>
      </c>
      <c r="E13" s="185"/>
      <c r="F13" s="183" t="s">
        <v>10</v>
      </c>
      <c r="G13" s="186" t="s">
        <v>10</v>
      </c>
      <c r="H13" s="185"/>
      <c r="I13" s="183">
        <v>7</v>
      </c>
      <c r="J13" s="186">
        <v>22.63760429467693</v>
      </c>
      <c r="K13" s="178"/>
      <c r="L13" s="178"/>
      <c r="M13" s="178"/>
      <c r="N13" s="178"/>
      <c r="O13" s="178"/>
      <c r="P13" s="178"/>
    </row>
    <row r="14" spans="1:16" s="179" customFormat="1" ht="12">
      <c r="A14" s="189" t="s">
        <v>57</v>
      </c>
      <c r="B14" s="185"/>
      <c r="C14" s="183" t="s">
        <v>9</v>
      </c>
      <c r="D14" s="186" t="s">
        <v>9</v>
      </c>
      <c r="E14" s="185"/>
      <c r="F14" s="183" t="s">
        <v>9</v>
      </c>
      <c r="G14" s="186" t="s">
        <v>9</v>
      </c>
      <c r="H14" s="185"/>
      <c r="I14" s="183" t="s">
        <v>9</v>
      </c>
      <c r="J14" s="186" t="s">
        <v>9</v>
      </c>
      <c r="K14" s="178"/>
      <c r="L14" s="178"/>
      <c r="M14" s="178"/>
      <c r="N14" s="178"/>
      <c r="O14" s="178"/>
      <c r="P14" s="178"/>
    </row>
    <row r="15" spans="1:16" s="179" customFormat="1" ht="12">
      <c r="A15" s="189" t="s">
        <v>12</v>
      </c>
      <c r="B15" s="185"/>
      <c r="C15" s="183" t="s">
        <v>9</v>
      </c>
      <c r="D15" s="186" t="s">
        <v>9</v>
      </c>
      <c r="E15" s="185"/>
      <c r="F15" s="183" t="s">
        <v>9</v>
      </c>
      <c r="G15" s="186" t="s">
        <v>9</v>
      </c>
      <c r="H15" s="185"/>
      <c r="I15" s="183" t="s">
        <v>9</v>
      </c>
      <c r="J15" s="186" t="s">
        <v>9</v>
      </c>
      <c r="K15" s="178"/>
      <c r="L15" s="178"/>
      <c r="M15" s="178"/>
      <c r="N15" s="178"/>
      <c r="O15" s="178"/>
      <c r="P15" s="178"/>
    </row>
    <row r="16" spans="1:16" s="179" customFormat="1" ht="12">
      <c r="A16" s="189" t="s">
        <v>13</v>
      </c>
      <c r="B16" s="185"/>
      <c r="C16" s="183" t="s">
        <v>10</v>
      </c>
      <c r="D16" s="186" t="s">
        <v>10</v>
      </c>
      <c r="E16" s="185"/>
      <c r="F16" s="183" t="s">
        <v>9</v>
      </c>
      <c r="G16" s="186" t="s">
        <v>9</v>
      </c>
      <c r="H16" s="185"/>
      <c r="I16" s="183" t="s">
        <v>9</v>
      </c>
      <c r="J16" s="186" t="s">
        <v>9</v>
      </c>
      <c r="K16" s="178"/>
      <c r="L16" s="178"/>
      <c r="M16" s="178"/>
      <c r="N16" s="178"/>
      <c r="O16" s="178"/>
      <c r="P16" s="178"/>
    </row>
    <row r="17" spans="1:16" s="179" customFormat="1" ht="12">
      <c r="A17" s="189" t="s">
        <v>14</v>
      </c>
      <c r="B17" s="185"/>
      <c r="C17" s="183" t="s">
        <v>9</v>
      </c>
      <c r="D17" s="186" t="s">
        <v>9</v>
      </c>
      <c r="E17" s="185"/>
      <c r="F17" s="183" t="s">
        <v>9</v>
      </c>
      <c r="G17" s="186" t="s">
        <v>9</v>
      </c>
      <c r="H17" s="185"/>
      <c r="I17" s="183" t="s">
        <v>9</v>
      </c>
      <c r="J17" s="186" t="s">
        <v>9</v>
      </c>
      <c r="K17" s="178"/>
      <c r="L17" s="178"/>
      <c r="M17" s="178"/>
      <c r="N17" s="178"/>
      <c r="O17" s="178"/>
      <c r="P17" s="178"/>
    </row>
    <row r="18" spans="1:16" s="179" customFormat="1" ht="12">
      <c r="A18" s="189" t="s">
        <v>15</v>
      </c>
      <c r="B18" s="185"/>
      <c r="C18" s="183" t="s">
        <v>9</v>
      </c>
      <c r="D18" s="186" t="s">
        <v>9</v>
      </c>
      <c r="E18" s="185"/>
      <c r="F18" s="183" t="s">
        <v>9</v>
      </c>
      <c r="G18" s="186" t="s">
        <v>9</v>
      </c>
      <c r="H18" s="185"/>
      <c r="I18" s="183" t="s">
        <v>9</v>
      </c>
      <c r="J18" s="186" t="s">
        <v>9</v>
      </c>
      <c r="K18" s="178"/>
      <c r="L18" s="178"/>
      <c r="M18" s="178"/>
      <c r="N18" s="178"/>
      <c r="O18" s="178"/>
      <c r="P18" s="178"/>
    </row>
    <row r="19" spans="1:16" s="179" customFormat="1" ht="12">
      <c r="A19" s="189" t="s">
        <v>16</v>
      </c>
      <c r="B19" s="185"/>
      <c r="C19" s="183" t="s">
        <v>9</v>
      </c>
      <c r="D19" s="186" t="s">
        <v>9</v>
      </c>
      <c r="E19" s="185"/>
      <c r="F19" s="183" t="s">
        <v>9</v>
      </c>
      <c r="G19" s="186" t="s">
        <v>9</v>
      </c>
      <c r="H19" s="185"/>
      <c r="I19" s="183" t="s">
        <v>9</v>
      </c>
      <c r="J19" s="186" t="s">
        <v>9</v>
      </c>
      <c r="K19" s="178"/>
      <c r="L19" s="178"/>
      <c r="M19" s="178"/>
      <c r="N19" s="178"/>
      <c r="O19" s="178"/>
      <c r="P19" s="178"/>
    </row>
    <row r="20" spans="1:16" s="179" customFormat="1" ht="12">
      <c r="A20" s="189" t="s">
        <v>58</v>
      </c>
      <c r="B20" s="185"/>
      <c r="C20" s="183" t="s">
        <v>10</v>
      </c>
      <c r="D20" s="186" t="s">
        <v>10</v>
      </c>
      <c r="E20" s="185"/>
      <c r="F20" s="183" t="s">
        <v>10</v>
      </c>
      <c r="G20" s="186" t="s">
        <v>10</v>
      </c>
      <c r="H20" s="185"/>
      <c r="I20" s="183" t="s">
        <v>10</v>
      </c>
      <c r="J20" s="186" t="s">
        <v>10</v>
      </c>
      <c r="K20" s="178"/>
      <c r="L20" s="178"/>
      <c r="M20" s="178"/>
      <c r="N20" s="178"/>
      <c r="O20" s="178"/>
      <c r="P20" s="178"/>
    </row>
    <row r="21" spans="1:16" s="179" customFormat="1" ht="12">
      <c r="A21" s="190" t="s">
        <v>59</v>
      </c>
      <c r="B21" s="185"/>
      <c r="C21" s="183" t="s">
        <v>10</v>
      </c>
      <c r="D21" s="186" t="s">
        <v>10</v>
      </c>
      <c r="E21" s="185"/>
      <c r="F21" s="183" t="s">
        <v>10</v>
      </c>
      <c r="G21" s="186" t="s">
        <v>10</v>
      </c>
      <c r="H21" s="185"/>
      <c r="I21" s="183" t="s">
        <v>10</v>
      </c>
      <c r="J21" s="186" t="s">
        <v>10</v>
      </c>
      <c r="K21" s="178"/>
      <c r="L21" s="178"/>
      <c r="M21" s="178"/>
      <c r="N21" s="178"/>
      <c r="O21" s="178"/>
      <c r="P21" s="178"/>
    </row>
    <row r="22" spans="1:16" s="179" customFormat="1" ht="12">
      <c r="A22" s="189" t="s">
        <v>17</v>
      </c>
      <c r="B22" s="185"/>
      <c r="C22" s="183">
        <v>16</v>
      </c>
      <c r="D22" s="186">
        <f>C22*100000/152329</f>
        <v>10.503581064669236</v>
      </c>
      <c r="E22" s="185"/>
      <c r="F22" s="183" t="s">
        <v>9</v>
      </c>
      <c r="G22" s="186" t="s">
        <v>9</v>
      </c>
      <c r="H22" s="185"/>
      <c r="I22" s="183" t="s">
        <v>10</v>
      </c>
      <c r="J22" s="186" t="s">
        <v>10</v>
      </c>
      <c r="K22" s="178"/>
      <c r="L22" s="178"/>
      <c r="M22" s="178"/>
      <c r="N22" s="178"/>
      <c r="O22" s="178"/>
      <c r="P22" s="178"/>
    </row>
    <row r="23" spans="1:16" s="179" customFormat="1" ht="12">
      <c r="A23" s="187" t="s">
        <v>53</v>
      </c>
      <c r="B23" s="185"/>
      <c r="C23" s="183">
        <v>9</v>
      </c>
      <c r="D23" s="186">
        <f>C23*100000/152329</f>
        <v>5.908264348876445</v>
      </c>
      <c r="E23" s="185"/>
      <c r="F23" s="183" t="s">
        <v>10</v>
      </c>
      <c r="G23" s="186" t="s">
        <v>10</v>
      </c>
      <c r="H23" s="185"/>
      <c r="I23" s="183" t="s">
        <v>10</v>
      </c>
      <c r="J23" s="186" t="s">
        <v>10</v>
      </c>
      <c r="K23" s="178"/>
      <c r="L23" s="178"/>
      <c r="M23" s="178"/>
      <c r="N23" s="178"/>
      <c r="O23" s="178"/>
      <c r="P23" s="178"/>
    </row>
    <row r="24" spans="1:16" s="179" customFormat="1" ht="12">
      <c r="A24" s="187" t="s">
        <v>52</v>
      </c>
      <c r="B24" s="182"/>
      <c r="C24" s="183" t="s">
        <v>9</v>
      </c>
      <c r="D24" s="186" t="s">
        <v>9</v>
      </c>
      <c r="E24" s="182"/>
      <c r="F24" s="183" t="s">
        <v>9</v>
      </c>
      <c r="G24" s="186" t="s">
        <v>9</v>
      </c>
      <c r="H24" s="185"/>
      <c r="I24" s="183" t="s">
        <v>9</v>
      </c>
      <c r="J24" s="186" t="s">
        <v>9</v>
      </c>
      <c r="K24" s="178"/>
      <c r="L24" s="178"/>
      <c r="M24" s="178"/>
      <c r="N24" s="178"/>
      <c r="O24" s="178"/>
      <c r="P24" s="178"/>
    </row>
    <row r="25" spans="1:16" s="179" customFormat="1" ht="12">
      <c r="A25" s="253" t="s">
        <v>69</v>
      </c>
      <c r="B25" s="185">
        <v>5</v>
      </c>
      <c r="C25" s="183">
        <v>291</v>
      </c>
      <c r="D25" s="186">
        <f>C25*100000/152329</f>
        <v>191.03388061367173</v>
      </c>
      <c r="E25" s="185">
        <v>5</v>
      </c>
      <c r="F25" s="183">
        <v>77</v>
      </c>
      <c r="G25" s="186">
        <f>F25*100000/20870</f>
        <v>368.9506468615237</v>
      </c>
      <c r="H25" s="185">
        <v>4</v>
      </c>
      <c r="I25" s="183">
        <v>88</v>
      </c>
      <c r="J25" s="186">
        <f>I25*100000/30922</f>
        <v>284.5870254187957</v>
      </c>
      <c r="K25" s="178"/>
      <c r="L25" s="178"/>
      <c r="M25" s="178"/>
      <c r="N25" s="178"/>
      <c r="O25" s="178"/>
      <c r="P25" s="178"/>
    </row>
    <row r="26" spans="1:16" s="179" customFormat="1" ht="12">
      <c r="A26" s="189" t="s">
        <v>51</v>
      </c>
      <c r="B26" s="185"/>
      <c r="C26" s="183">
        <v>35</v>
      </c>
      <c r="D26" s="186">
        <f>C26*100000/152329</f>
        <v>22.976583578963954</v>
      </c>
      <c r="E26" s="185"/>
      <c r="F26" s="183" t="s">
        <v>9</v>
      </c>
      <c r="G26" s="186" t="s">
        <v>9</v>
      </c>
      <c r="H26" s="185"/>
      <c r="I26" s="183" t="s">
        <v>10</v>
      </c>
      <c r="J26" s="186" t="s">
        <v>10</v>
      </c>
      <c r="K26" s="178"/>
      <c r="L26" s="178"/>
      <c r="M26" s="178"/>
      <c r="N26" s="178"/>
      <c r="O26" s="178"/>
      <c r="P26" s="178"/>
    </row>
    <row r="27" spans="1:16" s="179" customFormat="1" ht="13.5">
      <c r="A27" s="190" t="s">
        <v>228</v>
      </c>
      <c r="B27" s="185"/>
      <c r="C27" s="183" t="s">
        <v>9</v>
      </c>
      <c r="D27" s="186" t="s">
        <v>9</v>
      </c>
      <c r="E27" s="185"/>
      <c r="F27" s="183" t="s">
        <v>9</v>
      </c>
      <c r="G27" s="186" t="s">
        <v>9</v>
      </c>
      <c r="H27" s="185"/>
      <c r="I27" s="183" t="s">
        <v>9</v>
      </c>
      <c r="J27" s="186" t="s">
        <v>9</v>
      </c>
      <c r="K27" s="178"/>
      <c r="L27" s="178"/>
      <c r="M27" s="178"/>
      <c r="N27" s="178"/>
      <c r="O27" s="178"/>
      <c r="P27" s="178"/>
    </row>
    <row r="28" spans="1:16" s="179" customFormat="1" ht="12">
      <c r="A28" s="189" t="s">
        <v>50</v>
      </c>
      <c r="B28" s="185"/>
      <c r="C28" s="183">
        <v>225</v>
      </c>
      <c r="D28" s="186">
        <f>C28*100000/152329</f>
        <v>147.70660872191112</v>
      </c>
      <c r="E28" s="185"/>
      <c r="F28" s="183">
        <v>66</v>
      </c>
      <c r="G28" s="186">
        <f>F28*100000/20870</f>
        <v>316.24341159559174</v>
      </c>
      <c r="H28" s="185"/>
      <c r="I28" s="183">
        <v>74</v>
      </c>
      <c r="J28" s="186">
        <f>I28*100000/30922</f>
        <v>239.31181682944182</v>
      </c>
      <c r="K28" s="178"/>
      <c r="L28" s="178"/>
      <c r="M28" s="178"/>
      <c r="N28" s="178"/>
      <c r="O28" s="178"/>
      <c r="P28" s="178"/>
    </row>
    <row r="29" spans="1:16" s="179" customFormat="1" ht="12">
      <c r="A29" s="253" t="s">
        <v>99</v>
      </c>
      <c r="B29" s="185">
        <v>8</v>
      </c>
      <c r="C29" s="183">
        <v>99</v>
      </c>
      <c r="D29" s="186">
        <f>C29*100000/152329</f>
        <v>64.99090783764089</v>
      </c>
      <c r="E29" s="185">
        <v>6</v>
      </c>
      <c r="F29" s="183">
        <v>76</v>
      </c>
      <c r="G29" s="186">
        <f>F29*100000/20870</f>
        <v>364.15908001916625</v>
      </c>
      <c r="H29" s="185">
        <v>9</v>
      </c>
      <c r="I29" s="183">
        <v>22</v>
      </c>
      <c r="J29" s="186">
        <f>I29*100000/30922</f>
        <v>71.14675635469892</v>
      </c>
      <c r="K29" s="178"/>
      <c r="L29" s="178"/>
      <c r="M29" s="178"/>
      <c r="N29" s="178"/>
      <c r="O29" s="178"/>
      <c r="P29" s="178"/>
    </row>
    <row r="30" spans="1:16" s="179" customFormat="1" ht="12">
      <c r="A30" s="253" t="s">
        <v>70</v>
      </c>
      <c r="B30" s="185"/>
      <c r="C30" s="183">
        <v>23</v>
      </c>
      <c r="D30" s="186">
        <f>C30*100000/152329</f>
        <v>15.098897780462027</v>
      </c>
      <c r="E30" s="185"/>
      <c r="F30" s="183" t="s">
        <v>10</v>
      </c>
      <c r="G30" s="186" t="s">
        <v>10</v>
      </c>
      <c r="H30" s="185"/>
      <c r="I30" s="183" t="s">
        <v>10</v>
      </c>
      <c r="J30" s="186" t="s">
        <v>10</v>
      </c>
      <c r="K30" s="178"/>
      <c r="L30" s="178"/>
      <c r="M30" s="178"/>
      <c r="N30" s="178"/>
      <c r="O30" s="178"/>
      <c r="P30" s="178"/>
    </row>
    <row r="31" spans="1:16" s="179" customFormat="1" ht="12">
      <c r="A31" s="189" t="s">
        <v>72</v>
      </c>
      <c r="B31" s="185"/>
      <c r="C31" s="183">
        <v>8</v>
      </c>
      <c r="D31" s="186">
        <f>C31*100000/152329</f>
        <v>5.251790532334618</v>
      </c>
      <c r="E31" s="185"/>
      <c r="F31" s="183" t="s">
        <v>9</v>
      </c>
      <c r="G31" s="186" t="s">
        <v>9</v>
      </c>
      <c r="H31" s="185"/>
      <c r="I31" s="183" t="s">
        <v>10</v>
      </c>
      <c r="J31" s="186" t="s">
        <v>10</v>
      </c>
      <c r="K31" s="178"/>
      <c r="L31" s="178"/>
      <c r="M31" s="178"/>
      <c r="N31" s="178"/>
      <c r="O31" s="178"/>
      <c r="P31" s="178"/>
    </row>
    <row r="32" spans="1:16" s="179" customFormat="1" ht="12">
      <c r="A32" s="189" t="s">
        <v>94</v>
      </c>
      <c r="B32" s="185"/>
      <c r="C32" s="183" t="s">
        <v>9</v>
      </c>
      <c r="D32" s="186" t="s">
        <v>9</v>
      </c>
      <c r="E32" s="185"/>
      <c r="F32" s="183" t="s">
        <v>9</v>
      </c>
      <c r="G32" s="186" t="s">
        <v>9</v>
      </c>
      <c r="H32" s="185"/>
      <c r="I32" s="183" t="s">
        <v>9</v>
      </c>
      <c r="J32" s="186" t="s">
        <v>9</v>
      </c>
      <c r="K32" s="178"/>
      <c r="L32" s="178"/>
      <c r="M32" s="178"/>
      <c r="N32" s="178"/>
      <c r="O32" s="178"/>
      <c r="P32" s="178"/>
    </row>
    <row r="33" spans="1:16" s="179" customFormat="1" ht="12">
      <c r="A33" s="190" t="s">
        <v>71</v>
      </c>
      <c r="B33" s="191"/>
      <c r="C33" s="183" t="s">
        <v>9</v>
      </c>
      <c r="D33" s="186" t="s">
        <v>9</v>
      </c>
      <c r="E33" s="191"/>
      <c r="F33" s="183" t="s">
        <v>9</v>
      </c>
      <c r="G33" s="186" t="s">
        <v>9</v>
      </c>
      <c r="H33" s="191"/>
      <c r="I33" s="183" t="s">
        <v>9</v>
      </c>
      <c r="J33" s="186" t="s">
        <v>9</v>
      </c>
      <c r="K33" s="178"/>
      <c r="L33" s="178"/>
      <c r="M33" s="178"/>
      <c r="N33" s="178"/>
      <c r="O33" s="178"/>
      <c r="P33" s="178"/>
    </row>
    <row r="34" spans="1:16" s="179" customFormat="1" ht="12">
      <c r="A34" s="192" t="s">
        <v>49</v>
      </c>
      <c r="B34" s="193"/>
      <c r="C34" s="194" t="s">
        <v>9</v>
      </c>
      <c r="D34" s="195" t="s">
        <v>9</v>
      </c>
      <c r="E34" s="193"/>
      <c r="F34" s="194" t="s">
        <v>9</v>
      </c>
      <c r="G34" s="195" t="s">
        <v>9</v>
      </c>
      <c r="H34" s="193"/>
      <c r="I34" s="194" t="s">
        <v>9</v>
      </c>
      <c r="J34" s="195" t="s">
        <v>9</v>
      </c>
      <c r="K34" s="178"/>
      <c r="L34" s="178"/>
      <c r="M34" s="178"/>
      <c r="N34" s="178"/>
      <c r="O34" s="178"/>
      <c r="P34" s="178"/>
    </row>
    <row r="35" spans="1:10" ht="12.75">
      <c r="A35" s="196"/>
      <c r="B35" s="13"/>
      <c r="C35" s="29"/>
      <c r="D35" s="12"/>
      <c r="E35" s="13"/>
      <c r="F35" s="13"/>
      <c r="G35" s="14"/>
      <c r="H35" s="12"/>
      <c r="I35" s="13"/>
      <c r="J35" s="13"/>
    </row>
    <row r="36" spans="1:16" s="68" customFormat="1" ht="13.5">
      <c r="A36" s="176" t="s">
        <v>86</v>
      </c>
      <c r="B36" s="244" t="s">
        <v>469</v>
      </c>
      <c r="C36" s="245"/>
      <c r="D36" s="246"/>
      <c r="E36" s="244" t="s">
        <v>470</v>
      </c>
      <c r="F36" s="245"/>
      <c r="G36" s="246"/>
      <c r="H36" s="244" t="s">
        <v>471</v>
      </c>
      <c r="I36" s="245"/>
      <c r="J36" s="246"/>
      <c r="K36" s="32"/>
      <c r="L36" s="32"/>
      <c r="M36" s="32"/>
      <c r="N36" s="32"/>
      <c r="O36" s="32"/>
      <c r="P36" s="32"/>
    </row>
    <row r="37" spans="1:16" s="209" customFormat="1" ht="13.5">
      <c r="A37" s="247" t="s">
        <v>472</v>
      </c>
      <c r="B37" s="248" t="s">
        <v>208</v>
      </c>
      <c r="C37" s="249" t="s">
        <v>473</v>
      </c>
      <c r="D37" s="250" t="s">
        <v>474</v>
      </c>
      <c r="E37" s="248" t="s">
        <v>208</v>
      </c>
      <c r="F37" s="249" t="s">
        <v>473</v>
      </c>
      <c r="G37" s="250" t="s">
        <v>474</v>
      </c>
      <c r="H37" s="248" t="s">
        <v>208</v>
      </c>
      <c r="I37" s="249" t="s">
        <v>473</v>
      </c>
      <c r="J37" s="250" t="s">
        <v>474</v>
      </c>
      <c r="K37" s="32"/>
      <c r="L37" s="32"/>
      <c r="M37" s="32"/>
      <c r="N37" s="32"/>
      <c r="O37" s="32"/>
      <c r="P37" s="32"/>
    </row>
    <row r="38" spans="1:10" ht="12.75">
      <c r="A38" s="253" t="s">
        <v>73</v>
      </c>
      <c r="B38" s="185">
        <v>6</v>
      </c>
      <c r="C38" s="183">
        <v>198</v>
      </c>
      <c r="D38" s="186">
        <f>C38*100000/152329</f>
        <v>129.98181567528178</v>
      </c>
      <c r="E38" s="185">
        <v>7</v>
      </c>
      <c r="F38" s="183">
        <v>47</v>
      </c>
      <c r="G38" s="186">
        <f>F38*100000/20870</f>
        <v>225.2036415908002</v>
      </c>
      <c r="H38" s="185">
        <v>6</v>
      </c>
      <c r="I38" s="183">
        <v>65</v>
      </c>
      <c r="J38" s="186">
        <f>I38*100000/30922</f>
        <v>210.20632559342863</v>
      </c>
    </row>
    <row r="39" spans="1:10" ht="12.75">
      <c r="A39" s="189" t="s">
        <v>74</v>
      </c>
      <c r="B39" s="185"/>
      <c r="C39" s="183">
        <v>134</v>
      </c>
      <c r="D39" s="186">
        <f>C39*100000/152329</f>
        <v>87.96749141660484</v>
      </c>
      <c r="E39" s="185"/>
      <c r="F39" s="183">
        <v>29</v>
      </c>
      <c r="G39" s="186">
        <f>F39*100000/20870</f>
        <v>138.95543842836608</v>
      </c>
      <c r="H39" s="185"/>
      <c r="I39" s="183">
        <v>26</v>
      </c>
      <c r="J39" s="186">
        <f>I39*100000/30922</f>
        <v>84.08253023737146</v>
      </c>
    </row>
    <row r="40" spans="1:10" ht="12.75">
      <c r="A40" s="190" t="s">
        <v>18</v>
      </c>
      <c r="B40" s="182"/>
      <c r="C40" s="183">
        <v>15</v>
      </c>
      <c r="D40" s="188">
        <f>C40*100000/152329</f>
        <v>9.847107248127408</v>
      </c>
      <c r="E40" s="185"/>
      <c r="F40" s="183" t="s">
        <v>10</v>
      </c>
      <c r="G40" s="186" t="s">
        <v>10</v>
      </c>
      <c r="H40" s="182"/>
      <c r="I40" s="183" t="s">
        <v>10</v>
      </c>
      <c r="J40" s="186" t="s">
        <v>10</v>
      </c>
    </row>
    <row r="41" spans="1:10" ht="12.75">
      <c r="A41" s="190" t="s">
        <v>19</v>
      </c>
      <c r="B41" s="182"/>
      <c r="C41" s="183" t="s">
        <v>9</v>
      </c>
      <c r="D41" s="188" t="s">
        <v>9</v>
      </c>
      <c r="E41" s="185"/>
      <c r="F41" s="183" t="s">
        <v>9</v>
      </c>
      <c r="G41" s="186" t="s">
        <v>9</v>
      </c>
      <c r="H41" s="182"/>
      <c r="I41" s="183" t="s">
        <v>9</v>
      </c>
      <c r="J41" s="186" t="s">
        <v>9</v>
      </c>
    </row>
    <row r="42" spans="1:10" ht="12.75">
      <c r="A42" s="187" t="s">
        <v>105</v>
      </c>
      <c r="B42" s="197"/>
      <c r="C42" s="183">
        <v>58</v>
      </c>
      <c r="D42" s="186">
        <f>C42*100000/152329</f>
        <v>38.07548135942598</v>
      </c>
      <c r="E42" s="191"/>
      <c r="F42" s="183">
        <v>17</v>
      </c>
      <c r="G42" s="186">
        <f>F42*100000/20870</f>
        <v>81.45663632007667</v>
      </c>
      <c r="H42" s="191"/>
      <c r="I42" s="183">
        <v>14</v>
      </c>
      <c r="J42" s="186">
        <f>I42*100000/30922</f>
        <v>45.27520858935386</v>
      </c>
    </row>
    <row r="43" spans="1:10" ht="12.75">
      <c r="A43" s="254" t="s">
        <v>61</v>
      </c>
      <c r="B43" s="182"/>
      <c r="C43" s="183">
        <v>32</v>
      </c>
      <c r="D43" s="186">
        <f>C43*100000/152329</f>
        <v>21.00716212933847</v>
      </c>
      <c r="E43" s="182"/>
      <c r="F43" s="183">
        <v>8</v>
      </c>
      <c r="G43" s="186">
        <f>F43*100000/20870</f>
        <v>38.33253473885961</v>
      </c>
      <c r="H43" s="182"/>
      <c r="I43" s="183">
        <v>8</v>
      </c>
      <c r="J43" s="186">
        <f>I43*100000/30922</f>
        <v>25.871547765345063</v>
      </c>
    </row>
    <row r="44" spans="1:10" ht="12.75">
      <c r="A44" s="254" t="s">
        <v>60</v>
      </c>
      <c r="B44" s="182"/>
      <c r="C44" s="183"/>
      <c r="D44" s="186"/>
      <c r="E44" s="182"/>
      <c r="F44" s="183"/>
      <c r="G44" s="186"/>
      <c r="H44" s="182"/>
      <c r="I44" s="183"/>
      <c r="J44" s="186"/>
    </row>
    <row r="45" spans="1:10" ht="12.75">
      <c r="A45" s="190" t="s">
        <v>20</v>
      </c>
      <c r="B45" s="185"/>
      <c r="C45" s="183" t="s">
        <v>10</v>
      </c>
      <c r="D45" s="186" t="s">
        <v>10</v>
      </c>
      <c r="E45" s="185"/>
      <c r="F45" s="183" t="s">
        <v>10</v>
      </c>
      <c r="G45" s="186" t="s">
        <v>10</v>
      </c>
      <c r="H45" s="185"/>
      <c r="I45" s="183" t="s">
        <v>9</v>
      </c>
      <c r="J45" s="186" t="s">
        <v>9</v>
      </c>
    </row>
    <row r="46" spans="1:10" ht="12.75">
      <c r="A46" s="198" t="s">
        <v>21</v>
      </c>
      <c r="B46" s="185"/>
      <c r="C46" s="183" t="s">
        <v>10</v>
      </c>
      <c r="D46" s="186" t="s">
        <v>10</v>
      </c>
      <c r="E46" s="185"/>
      <c r="F46" s="183" t="s">
        <v>9</v>
      </c>
      <c r="G46" s="186" t="s">
        <v>9</v>
      </c>
      <c r="H46" s="185"/>
      <c r="I46" s="183" t="s">
        <v>9</v>
      </c>
      <c r="J46" s="186" t="s">
        <v>9</v>
      </c>
    </row>
    <row r="47" spans="1:10" ht="12.75">
      <c r="A47" s="198" t="s">
        <v>22</v>
      </c>
      <c r="B47" s="185"/>
      <c r="C47" s="183" t="s">
        <v>9</v>
      </c>
      <c r="D47" s="186" t="s">
        <v>9</v>
      </c>
      <c r="E47" s="185"/>
      <c r="F47" s="183" t="s">
        <v>9</v>
      </c>
      <c r="G47" s="186" t="s">
        <v>9</v>
      </c>
      <c r="H47" s="185"/>
      <c r="I47" s="183" t="s">
        <v>9</v>
      </c>
      <c r="J47" s="186" t="s">
        <v>9</v>
      </c>
    </row>
    <row r="48" spans="1:10" ht="12.75">
      <c r="A48" s="190" t="s">
        <v>62</v>
      </c>
      <c r="B48" s="185"/>
      <c r="C48" s="183">
        <v>7</v>
      </c>
      <c r="D48" s="186">
        <f>C48*100000/152329</f>
        <v>4.595316715792791</v>
      </c>
      <c r="E48" s="185"/>
      <c r="F48" s="183" t="s">
        <v>10</v>
      </c>
      <c r="G48" s="186" t="s">
        <v>10</v>
      </c>
      <c r="H48" s="185"/>
      <c r="I48" s="183" t="s">
        <v>10</v>
      </c>
      <c r="J48" s="186" t="s">
        <v>10</v>
      </c>
    </row>
    <row r="49" spans="1:10" ht="12.75">
      <c r="A49" s="254" t="s">
        <v>75</v>
      </c>
      <c r="B49" s="185"/>
      <c r="C49" s="183" t="s">
        <v>10</v>
      </c>
      <c r="D49" s="186" t="s">
        <v>10</v>
      </c>
      <c r="E49" s="185"/>
      <c r="F49" s="183" t="s">
        <v>9</v>
      </c>
      <c r="G49" s="186" t="s">
        <v>9</v>
      </c>
      <c r="H49" s="185"/>
      <c r="I49" s="183" t="s">
        <v>9</v>
      </c>
      <c r="J49" s="186" t="s">
        <v>9</v>
      </c>
    </row>
    <row r="50" spans="1:10" ht="12.75">
      <c r="A50" s="189" t="s">
        <v>76</v>
      </c>
      <c r="B50" s="191"/>
      <c r="C50" s="183">
        <v>21</v>
      </c>
      <c r="D50" s="188">
        <f aca="true" t="shared" si="0" ref="D50:D55">C50*100000/152329</f>
        <v>13.785950147378372</v>
      </c>
      <c r="E50" s="191"/>
      <c r="F50" s="183">
        <v>9</v>
      </c>
      <c r="G50" s="188">
        <f>F50*100000/20870</f>
        <v>43.124101581217055</v>
      </c>
      <c r="H50" s="191"/>
      <c r="I50" s="183">
        <v>6</v>
      </c>
      <c r="J50" s="186">
        <f>I50*100000/30922</f>
        <v>19.403660824008796</v>
      </c>
    </row>
    <row r="51" spans="1:10" ht="12.75">
      <c r="A51" s="253" t="s">
        <v>77</v>
      </c>
      <c r="B51" s="185">
        <v>1</v>
      </c>
      <c r="C51" s="183">
        <v>1319</v>
      </c>
      <c r="D51" s="186">
        <f t="shared" si="0"/>
        <v>865.8889640186701</v>
      </c>
      <c r="E51" s="185">
        <v>1</v>
      </c>
      <c r="F51" s="183">
        <v>530</v>
      </c>
      <c r="G51" s="186">
        <f>F51*100000/20870</f>
        <v>2539.530426449449</v>
      </c>
      <c r="H51" s="185">
        <v>1</v>
      </c>
      <c r="I51" s="183">
        <v>588</v>
      </c>
      <c r="J51" s="186">
        <f>I51*100000/30922</f>
        <v>1901.558760752862</v>
      </c>
    </row>
    <row r="52" spans="1:10" ht="12.75">
      <c r="A52" s="189" t="s">
        <v>63</v>
      </c>
      <c r="B52" s="185"/>
      <c r="C52" s="183">
        <v>367</v>
      </c>
      <c r="D52" s="186">
        <f t="shared" si="0"/>
        <v>240.9258906708506</v>
      </c>
      <c r="E52" s="185"/>
      <c r="F52" s="183">
        <v>152</v>
      </c>
      <c r="G52" s="186">
        <f>F52*100000/20870</f>
        <v>728.3181600383325</v>
      </c>
      <c r="H52" s="185"/>
      <c r="I52" s="183">
        <v>154</v>
      </c>
      <c r="J52" s="186">
        <f>I52*100000/30922</f>
        <v>498.02729448289244</v>
      </c>
    </row>
    <row r="53" spans="1:10" ht="12.75">
      <c r="A53" s="190" t="s">
        <v>23</v>
      </c>
      <c r="B53" s="185"/>
      <c r="C53" s="183">
        <v>351</v>
      </c>
      <c r="D53" s="186">
        <f t="shared" si="0"/>
        <v>230.42230960618136</v>
      </c>
      <c r="E53" s="185"/>
      <c r="F53" s="183">
        <v>144</v>
      </c>
      <c r="G53" s="186">
        <f>F53*100000/20870</f>
        <v>689.9856252994729</v>
      </c>
      <c r="H53" s="185"/>
      <c r="I53" s="183">
        <v>145</v>
      </c>
      <c r="J53" s="186">
        <f>I53*100000/30922</f>
        <v>468.9218032468792</v>
      </c>
    </row>
    <row r="54" spans="1:10" ht="12.75">
      <c r="A54" s="189" t="s">
        <v>64</v>
      </c>
      <c r="B54" s="185"/>
      <c r="C54" s="183">
        <v>215</v>
      </c>
      <c r="D54" s="186">
        <f t="shared" si="0"/>
        <v>141.14187055649285</v>
      </c>
      <c r="E54" s="185"/>
      <c r="F54" s="183">
        <v>123</v>
      </c>
      <c r="G54" s="186">
        <f>F54*100000/20870</f>
        <v>589.3627216099665</v>
      </c>
      <c r="H54" s="185"/>
      <c r="I54" s="183">
        <v>140</v>
      </c>
      <c r="J54" s="186">
        <f>I54*100000/30922</f>
        <v>452.7520858935386</v>
      </c>
    </row>
    <row r="55" spans="1:10" ht="12.75">
      <c r="A55" s="190" t="s">
        <v>65</v>
      </c>
      <c r="B55" s="185"/>
      <c r="C55" s="183">
        <v>18</v>
      </c>
      <c r="D55" s="186">
        <f t="shared" si="0"/>
        <v>11.81652869775289</v>
      </c>
      <c r="E55" s="185"/>
      <c r="F55" s="183" t="s">
        <v>10</v>
      </c>
      <c r="G55" s="186" t="s">
        <v>10</v>
      </c>
      <c r="H55" s="185"/>
      <c r="I55" s="183" t="s">
        <v>10</v>
      </c>
      <c r="J55" s="186" t="s">
        <v>10</v>
      </c>
    </row>
    <row r="56" spans="1:10" ht="12.75">
      <c r="A56" s="190" t="s">
        <v>78</v>
      </c>
      <c r="B56" s="185"/>
      <c r="C56" s="183" t="s">
        <v>9</v>
      </c>
      <c r="D56" s="186" t="s">
        <v>9</v>
      </c>
      <c r="E56" s="185"/>
      <c r="F56" s="183" t="s">
        <v>9</v>
      </c>
      <c r="G56" s="186" t="s">
        <v>9</v>
      </c>
      <c r="H56" s="185"/>
      <c r="I56" s="183" t="s">
        <v>10</v>
      </c>
      <c r="J56" s="186" t="s">
        <v>10</v>
      </c>
    </row>
    <row r="57" spans="1:10" ht="12.75">
      <c r="A57" s="190" t="s">
        <v>24</v>
      </c>
      <c r="B57" s="185"/>
      <c r="C57" s="183" t="s">
        <v>9</v>
      </c>
      <c r="D57" s="186" t="s">
        <v>9</v>
      </c>
      <c r="E57" s="185"/>
      <c r="F57" s="183" t="s">
        <v>9</v>
      </c>
      <c r="G57" s="186" t="s">
        <v>9</v>
      </c>
      <c r="H57" s="185"/>
      <c r="I57" s="183" t="s">
        <v>9</v>
      </c>
      <c r="J57" s="186" t="s">
        <v>9</v>
      </c>
    </row>
    <row r="58" spans="1:10" ht="12.75">
      <c r="A58" s="190" t="s">
        <v>25</v>
      </c>
      <c r="B58" s="185"/>
      <c r="C58" s="183">
        <v>210</v>
      </c>
      <c r="D58" s="186">
        <f>C58*100000/152329</f>
        <v>137.85950147378372</v>
      </c>
      <c r="E58" s="185"/>
      <c r="F58" s="183">
        <v>122</v>
      </c>
      <c r="G58" s="186">
        <f>F58*100000/20870</f>
        <v>584.571154767609</v>
      </c>
      <c r="H58" s="185"/>
      <c r="I58" s="183">
        <v>139</v>
      </c>
      <c r="J58" s="186">
        <f>I58*100000/30922</f>
        <v>449.5181424228704</v>
      </c>
    </row>
    <row r="59" spans="1:10" ht="12.75">
      <c r="A59" s="253" t="s">
        <v>79</v>
      </c>
      <c r="B59" s="185">
        <v>3</v>
      </c>
      <c r="C59" s="183">
        <v>322</v>
      </c>
      <c r="D59" s="186">
        <f>C59*100000/152329</f>
        <v>211.38456892646838</v>
      </c>
      <c r="E59" s="185">
        <v>4</v>
      </c>
      <c r="F59" s="183">
        <v>83</v>
      </c>
      <c r="G59" s="186">
        <f>F59*100000/20870</f>
        <v>397.70004791566845</v>
      </c>
      <c r="H59" s="185">
        <v>3</v>
      </c>
      <c r="I59" s="183">
        <v>103</v>
      </c>
      <c r="J59" s="186">
        <f>I59*100000/30922</f>
        <v>333.09617747881765</v>
      </c>
    </row>
    <row r="60" spans="1:10" ht="12.75">
      <c r="A60" s="189" t="s">
        <v>26</v>
      </c>
      <c r="B60" s="185"/>
      <c r="C60" s="183" t="s">
        <v>10</v>
      </c>
      <c r="D60" s="186" t="s">
        <v>10</v>
      </c>
      <c r="E60" s="185"/>
      <c r="F60" s="183" t="s">
        <v>9</v>
      </c>
      <c r="G60" s="186" t="s">
        <v>9</v>
      </c>
      <c r="H60" s="185"/>
      <c r="I60" s="183" t="s">
        <v>9</v>
      </c>
      <c r="J60" s="186" t="s">
        <v>9</v>
      </c>
    </row>
    <row r="61" spans="1:10" ht="12.75">
      <c r="A61" s="189" t="s">
        <v>27</v>
      </c>
      <c r="B61" s="185"/>
      <c r="C61" s="183">
        <v>14</v>
      </c>
      <c r="D61" s="186">
        <f>C61*100000/152329</f>
        <v>9.190633431585582</v>
      </c>
      <c r="E61" s="185"/>
      <c r="F61" s="183" t="s">
        <v>9</v>
      </c>
      <c r="G61" s="186" t="s">
        <v>9</v>
      </c>
      <c r="H61" s="185"/>
      <c r="I61" s="183">
        <v>8</v>
      </c>
      <c r="J61" s="186">
        <f>I61*100000/30922</f>
        <v>25.871547765345063</v>
      </c>
    </row>
    <row r="62" spans="1:10" ht="12.75">
      <c r="A62" s="189" t="s">
        <v>28</v>
      </c>
      <c r="B62" s="191"/>
      <c r="C62" s="183">
        <v>82</v>
      </c>
      <c r="D62" s="186">
        <f>C62*100000/152329</f>
        <v>53.83085295642983</v>
      </c>
      <c r="E62" s="191"/>
      <c r="F62" s="183">
        <v>31</v>
      </c>
      <c r="G62" s="186">
        <f>F62*100000/20870</f>
        <v>148.538572113081</v>
      </c>
      <c r="H62" s="191"/>
      <c r="I62" s="183">
        <v>35</v>
      </c>
      <c r="J62" s="186">
        <f>I62*100000/30922</f>
        <v>113.18802147338465</v>
      </c>
    </row>
    <row r="63" spans="1:10" ht="12.75">
      <c r="A63" s="189" t="s">
        <v>29</v>
      </c>
      <c r="B63" s="185"/>
      <c r="C63" s="183">
        <v>92</v>
      </c>
      <c r="D63" s="186">
        <f>C63*100000/152329</f>
        <v>60.395591121848106</v>
      </c>
      <c r="E63" s="185"/>
      <c r="F63" s="183">
        <v>18</v>
      </c>
      <c r="G63" s="186">
        <f>F63*100000/20870</f>
        <v>86.24820316243411</v>
      </c>
      <c r="H63" s="185"/>
      <c r="I63" s="183">
        <v>22</v>
      </c>
      <c r="J63" s="186">
        <f>I63*100000/30922</f>
        <v>71.14675635469892</v>
      </c>
    </row>
    <row r="64" spans="1:10" ht="12.75">
      <c r="A64" s="189" t="s">
        <v>80</v>
      </c>
      <c r="B64" s="191"/>
      <c r="C64" s="183" t="s">
        <v>9</v>
      </c>
      <c r="D64" s="186" t="s">
        <v>9</v>
      </c>
      <c r="E64" s="191"/>
      <c r="F64" s="183" t="s">
        <v>9</v>
      </c>
      <c r="G64" s="186" t="s">
        <v>9</v>
      </c>
      <c r="H64" s="191"/>
      <c r="I64" s="183" t="s">
        <v>9</v>
      </c>
      <c r="J64" s="186" t="s">
        <v>9</v>
      </c>
    </row>
    <row r="65" spans="1:10" ht="12.75">
      <c r="A65" s="189" t="s">
        <v>106</v>
      </c>
      <c r="B65" s="191"/>
      <c r="C65" s="183" t="s">
        <v>10</v>
      </c>
      <c r="D65" s="186" t="s">
        <v>10</v>
      </c>
      <c r="E65" s="191"/>
      <c r="F65" s="183" t="s">
        <v>9</v>
      </c>
      <c r="G65" s="186" t="s">
        <v>9</v>
      </c>
      <c r="H65" s="191"/>
      <c r="I65" s="183" t="s">
        <v>9</v>
      </c>
      <c r="J65" s="186" t="s">
        <v>9</v>
      </c>
    </row>
    <row r="66" spans="1:10" ht="12.75">
      <c r="A66" s="199" t="s">
        <v>66</v>
      </c>
      <c r="B66" s="193"/>
      <c r="C66" s="194" t="s">
        <v>10</v>
      </c>
      <c r="D66" s="200" t="s">
        <v>10</v>
      </c>
      <c r="E66" s="193"/>
      <c r="F66" s="194" t="s">
        <v>9</v>
      </c>
      <c r="G66" s="200" t="s">
        <v>9</v>
      </c>
      <c r="H66" s="193"/>
      <c r="I66" s="194" t="s">
        <v>10</v>
      </c>
      <c r="J66" s="195" t="s">
        <v>10</v>
      </c>
    </row>
    <row r="67" s="243" customFormat="1" ht="11.25"/>
    <row r="68" spans="1:16" s="68" customFormat="1" ht="13.5">
      <c r="A68" s="176" t="s">
        <v>4</v>
      </c>
      <c r="B68" s="244" t="s">
        <v>469</v>
      </c>
      <c r="C68" s="245"/>
      <c r="D68" s="246"/>
      <c r="E68" s="244" t="s">
        <v>470</v>
      </c>
      <c r="F68" s="245"/>
      <c r="G68" s="246"/>
      <c r="H68" s="244" t="s">
        <v>471</v>
      </c>
      <c r="I68" s="245"/>
      <c r="J68" s="246"/>
      <c r="K68" s="32"/>
      <c r="L68" s="32"/>
      <c r="M68" s="32"/>
      <c r="N68" s="32"/>
      <c r="O68" s="32"/>
      <c r="P68" s="32"/>
    </row>
    <row r="69" spans="1:16" s="209" customFormat="1" ht="13.5">
      <c r="A69" s="247" t="s">
        <v>472</v>
      </c>
      <c r="B69" s="248" t="s">
        <v>208</v>
      </c>
      <c r="C69" s="249" t="s">
        <v>473</v>
      </c>
      <c r="D69" s="250" t="s">
        <v>474</v>
      </c>
      <c r="E69" s="248" t="s">
        <v>208</v>
      </c>
      <c r="F69" s="249" t="s">
        <v>473</v>
      </c>
      <c r="G69" s="250" t="s">
        <v>474</v>
      </c>
      <c r="H69" s="248" t="s">
        <v>208</v>
      </c>
      <c r="I69" s="249" t="s">
        <v>473</v>
      </c>
      <c r="J69" s="250" t="s">
        <v>474</v>
      </c>
      <c r="K69" s="32"/>
      <c r="L69" s="32"/>
      <c r="M69" s="32"/>
      <c r="N69" s="32"/>
      <c r="O69" s="32"/>
      <c r="P69" s="32"/>
    </row>
    <row r="70" spans="1:10" ht="12.75">
      <c r="A70" s="253" t="s">
        <v>81</v>
      </c>
      <c r="B70" s="185">
        <v>7</v>
      </c>
      <c r="C70" s="183">
        <v>165</v>
      </c>
      <c r="D70" s="186">
        <f>C70*100000/152329</f>
        <v>108.31817972940149</v>
      </c>
      <c r="E70" s="185">
        <v>9</v>
      </c>
      <c r="F70" s="183">
        <v>25</v>
      </c>
      <c r="G70" s="186">
        <f>F70*100000/20870</f>
        <v>119.78917105893628</v>
      </c>
      <c r="H70" s="185">
        <v>7</v>
      </c>
      <c r="I70" s="183">
        <v>64</v>
      </c>
      <c r="J70" s="186">
        <f>I70*100000/30922</f>
        <v>206.9723821227605</v>
      </c>
    </row>
    <row r="71" spans="1:10" ht="12.75">
      <c r="A71" s="189" t="s">
        <v>82</v>
      </c>
      <c r="B71" s="191"/>
      <c r="C71" s="183" t="s">
        <v>10</v>
      </c>
      <c r="D71" s="186" t="s">
        <v>10</v>
      </c>
      <c r="E71" s="191"/>
      <c r="F71" s="183" t="s">
        <v>10</v>
      </c>
      <c r="G71" s="186" t="s">
        <v>10</v>
      </c>
      <c r="H71" s="191"/>
      <c r="I71" s="183" t="s">
        <v>10</v>
      </c>
      <c r="J71" s="186" t="s">
        <v>10</v>
      </c>
    </row>
    <row r="72" spans="1:10" ht="12.75">
      <c r="A72" s="189" t="s">
        <v>30</v>
      </c>
      <c r="B72" s="185"/>
      <c r="C72" s="183" t="s">
        <v>9</v>
      </c>
      <c r="D72" s="186" t="s">
        <v>9</v>
      </c>
      <c r="E72" s="185"/>
      <c r="F72" s="183" t="s">
        <v>9</v>
      </c>
      <c r="G72" s="186" t="s">
        <v>9</v>
      </c>
      <c r="H72" s="185"/>
      <c r="I72" s="183" t="s">
        <v>9</v>
      </c>
      <c r="J72" s="186" t="s">
        <v>9</v>
      </c>
    </row>
    <row r="73" spans="1:10" ht="12.75">
      <c r="A73" s="189" t="s">
        <v>107</v>
      </c>
      <c r="B73" s="185"/>
      <c r="C73" s="183" t="s">
        <v>9</v>
      </c>
      <c r="D73" s="186" t="s">
        <v>9</v>
      </c>
      <c r="E73" s="185"/>
      <c r="F73" s="183" t="s">
        <v>9</v>
      </c>
      <c r="G73" s="186" t="s">
        <v>9</v>
      </c>
      <c r="H73" s="185"/>
      <c r="I73" s="183" t="s">
        <v>9</v>
      </c>
      <c r="J73" s="186" t="s">
        <v>9</v>
      </c>
    </row>
    <row r="74" spans="1:10" ht="12.75">
      <c r="A74" s="253" t="s">
        <v>83</v>
      </c>
      <c r="B74" s="185">
        <v>9</v>
      </c>
      <c r="C74" s="183">
        <v>77</v>
      </c>
      <c r="D74" s="186">
        <f>C74*100000/152329</f>
        <v>50.5484838737207</v>
      </c>
      <c r="E74" s="185">
        <v>8</v>
      </c>
      <c r="F74" s="183">
        <v>30</v>
      </c>
      <c r="G74" s="186">
        <f>F74*100000/20870</f>
        <v>143.74700527072352</v>
      </c>
      <c r="H74" s="185">
        <v>8</v>
      </c>
      <c r="I74" s="183">
        <v>26</v>
      </c>
      <c r="J74" s="186">
        <f>I74*100000/30922</f>
        <v>84.08253023737146</v>
      </c>
    </row>
    <row r="75" spans="1:10" ht="12.75">
      <c r="A75" s="189" t="s">
        <v>31</v>
      </c>
      <c r="B75" s="182"/>
      <c r="C75" s="183">
        <v>48</v>
      </c>
      <c r="D75" s="188">
        <f>C75*100000/152329</f>
        <v>31.510743194007706</v>
      </c>
      <c r="E75" s="185"/>
      <c r="F75" s="183">
        <v>19</v>
      </c>
      <c r="G75" s="186">
        <f>F75*100000/20870</f>
        <v>91.03977000479156</v>
      </c>
      <c r="H75" s="182"/>
      <c r="I75" s="183">
        <v>17</v>
      </c>
      <c r="J75" s="186">
        <f>I75*100000/30922</f>
        <v>54.97703900135826</v>
      </c>
    </row>
    <row r="76" spans="1:10" ht="12.75">
      <c r="A76" s="253" t="s">
        <v>108</v>
      </c>
      <c r="B76" s="185"/>
      <c r="C76" s="183">
        <v>35</v>
      </c>
      <c r="D76" s="186">
        <f>C76*100000/152329</f>
        <v>22.976583578963954</v>
      </c>
      <c r="E76" s="185">
        <v>10</v>
      </c>
      <c r="F76" s="183">
        <v>12</v>
      </c>
      <c r="G76" s="186">
        <f>F76*100000/20870</f>
        <v>57.49880210828941</v>
      </c>
      <c r="H76" s="185">
        <v>10</v>
      </c>
      <c r="I76" s="183">
        <v>13</v>
      </c>
      <c r="J76" s="186">
        <f>I76*100000/30922</f>
        <v>42.04126511868573</v>
      </c>
    </row>
    <row r="77" spans="1:10" ht="12.75">
      <c r="A77" s="189" t="s">
        <v>32</v>
      </c>
      <c r="B77" s="185"/>
      <c r="C77" s="183" t="s">
        <v>9</v>
      </c>
      <c r="D77" s="186" t="s">
        <v>9</v>
      </c>
      <c r="E77" s="185"/>
      <c r="F77" s="183" t="s">
        <v>9</v>
      </c>
      <c r="G77" s="186" t="s">
        <v>9</v>
      </c>
      <c r="H77" s="185"/>
      <c r="I77" s="183" t="s">
        <v>10</v>
      </c>
      <c r="J77" s="186" t="s">
        <v>10</v>
      </c>
    </row>
    <row r="78" spans="1:10" ht="12.75">
      <c r="A78" s="189" t="s">
        <v>113</v>
      </c>
      <c r="B78" s="185"/>
      <c r="C78" s="183" t="s">
        <v>9</v>
      </c>
      <c r="D78" s="186" t="s">
        <v>9</v>
      </c>
      <c r="E78" s="185"/>
      <c r="F78" s="183" t="s">
        <v>9</v>
      </c>
      <c r="G78" s="186" t="s">
        <v>9</v>
      </c>
      <c r="H78" s="185"/>
      <c r="I78" s="183" t="s">
        <v>9</v>
      </c>
      <c r="J78" s="186" t="s">
        <v>9</v>
      </c>
    </row>
    <row r="79" spans="1:10" ht="13.5">
      <c r="A79" s="253" t="s">
        <v>475</v>
      </c>
      <c r="B79" s="185">
        <v>4</v>
      </c>
      <c r="C79" s="183">
        <v>296</v>
      </c>
      <c r="D79" s="186">
        <f>C79*100000/152329</f>
        <v>194.31624969638085</v>
      </c>
      <c r="E79" s="185">
        <v>3</v>
      </c>
      <c r="F79" s="183">
        <v>123</v>
      </c>
      <c r="G79" s="186">
        <f>F79*100000/20870</f>
        <v>589.3627216099665</v>
      </c>
      <c r="H79" s="185">
        <v>4</v>
      </c>
      <c r="I79" s="183">
        <v>88</v>
      </c>
      <c r="J79" s="186">
        <f>I79*100000/30922</f>
        <v>284.5870254187957</v>
      </c>
    </row>
    <row r="80" spans="1:10" ht="12.75">
      <c r="A80" s="189" t="s">
        <v>33</v>
      </c>
      <c r="B80" s="185"/>
      <c r="C80" s="183">
        <v>167</v>
      </c>
      <c r="D80" s="186">
        <f>C80*100000/152329</f>
        <v>109.63112736248515</v>
      </c>
      <c r="E80" s="185"/>
      <c r="F80" s="183">
        <v>67</v>
      </c>
      <c r="G80" s="186">
        <f>F80*100000/20870</f>
        <v>321.03497843794923</v>
      </c>
      <c r="H80" s="185"/>
      <c r="I80" s="183">
        <v>52</v>
      </c>
      <c r="J80" s="186">
        <f>I80*100000/30922</f>
        <v>168.16506047474292</v>
      </c>
    </row>
    <row r="81" spans="1:10" ht="12.75">
      <c r="A81" s="190" t="s">
        <v>34</v>
      </c>
      <c r="B81" s="185"/>
      <c r="C81" s="183">
        <v>81</v>
      </c>
      <c r="D81" s="186">
        <f>C81*100000/152329</f>
        <v>53.174379139888</v>
      </c>
      <c r="E81" s="185"/>
      <c r="F81" s="183">
        <v>29</v>
      </c>
      <c r="G81" s="186">
        <f>F81*100000/20870</f>
        <v>138.95543842836608</v>
      </c>
      <c r="H81" s="185"/>
      <c r="I81" s="183">
        <v>21</v>
      </c>
      <c r="J81" s="186">
        <f>I81*100000/30922</f>
        <v>67.91281288403079</v>
      </c>
    </row>
    <row r="82" spans="1:10" ht="12.75">
      <c r="A82" s="198" t="s">
        <v>35</v>
      </c>
      <c r="B82" s="185"/>
      <c r="C82" s="183" t="s">
        <v>10</v>
      </c>
      <c r="D82" s="186" t="s">
        <v>10</v>
      </c>
      <c r="E82" s="185"/>
      <c r="F82" s="183" t="s">
        <v>9</v>
      </c>
      <c r="G82" s="186" t="s">
        <v>9</v>
      </c>
      <c r="H82" s="185"/>
      <c r="I82" s="183" t="s">
        <v>10</v>
      </c>
      <c r="J82" s="186" t="s">
        <v>10</v>
      </c>
    </row>
    <row r="83" spans="1:10" ht="12.75">
      <c r="A83" s="198" t="s">
        <v>67</v>
      </c>
      <c r="B83" s="185"/>
      <c r="C83" s="183">
        <v>52</v>
      </c>
      <c r="D83" s="186">
        <f>C83*100000/152329</f>
        <v>34.136638460175014</v>
      </c>
      <c r="E83" s="185"/>
      <c r="F83" s="183">
        <v>16</v>
      </c>
      <c r="G83" s="186">
        <f>F83*100000/20870</f>
        <v>76.66506947771921</v>
      </c>
      <c r="H83" s="185"/>
      <c r="I83" s="183">
        <v>16</v>
      </c>
      <c r="J83" s="186">
        <f>I83*100000/30922</f>
        <v>51.74309553069013</v>
      </c>
    </row>
    <row r="84" spans="1:10" ht="12.75">
      <c r="A84" s="198" t="s">
        <v>68</v>
      </c>
      <c r="B84" s="182"/>
      <c r="C84" s="183"/>
      <c r="D84" s="186"/>
      <c r="E84" s="182"/>
      <c r="F84" s="183"/>
      <c r="G84" s="186"/>
      <c r="H84" s="185"/>
      <c r="I84" s="183"/>
      <c r="J84" s="186"/>
    </row>
    <row r="85" spans="1:10" ht="12.75">
      <c r="A85" s="198" t="s">
        <v>36</v>
      </c>
      <c r="B85" s="201"/>
      <c r="C85" s="183" t="s">
        <v>9</v>
      </c>
      <c r="D85" s="186" t="s">
        <v>9</v>
      </c>
      <c r="E85" s="201"/>
      <c r="F85" s="183" t="s">
        <v>9</v>
      </c>
      <c r="G85" s="186" t="s">
        <v>9</v>
      </c>
      <c r="H85" s="191"/>
      <c r="I85" s="183" t="s">
        <v>9</v>
      </c>
      <c r="J85" s="186" t="s">
        <v>9</v>
      </c>
    </row>
    <row r="86" spans="1:10" ht="12.75">
      <c r="A86" s="189" t="s">
        <v>85</v>
      </c>
      <c r="B86" s="185"/>
      <c r="C86" s="183">
        <v>32</v>
      </c>
      <c r="D86" s="186">
        <f>C86*100000/152329</f>
        <v>21.00716212933847</v>
      </c>
      <c r="E86" s="185"/>
      <c r="F86" s="183">
        <v>29</v>
      </c>
      <c r="G86" s="186">
        <f>F86*100000/20870</f>
        <v>138.95543842836608</v>
      </c>
      <c r="H86" s="185"/>
      <c r="I86" s="183">
        <v>19</v>
      </c>
      <c r="J86" s="186">
        <f>I86*100000/30922</f>
        <v>61.444925942694525</v>
      </c>
    </row>
    <row r="87" spans="1:16" s="255" customFormat="1" ht="12.75">
      <c r="A87" s="190" t="s">
        <v>84</v>
      </c>
      <c r="B87" s="185"/>
      <c r="C87" s="183" t="s">
        <v>10</v>
      </c>
      <c r="D87" s="186" t="s">
        <v>10</v>
      </c>
      <c r="E87" s="185"/>
      <c r="F87" s="183">
        <v>20</v>
      </c>
      <c r="G87" s="186">
        <f>F87*100000/20870</f>
        <v>95.83133684714902</v>
      </c>
      <c r="H87" s="185"/>
      <c r="I87" s="183">
        <v>14</v>
      </c>
      <c r="J87" s="186">
        <f>I87*100000/30922</f>
        <v>45.27520858935386</v>
      </c>
      <c r="K87" s="243"/>
      <c r="L87" s="243"/>
      <c r="M87" s="243"/>
      <c r="N87" s="243"/>
      <c r="O87" s="243"/>
      <c r="P87" s="243"/>
    </row>
    <row r="88" spans="1:10" ht="12.75">
      <c r="A88" s="190"/>
      <c r="B88" s="202"/>
      <c r="C88" s="203"/>
      <c r="D88" s="204"/>
      <c r="E88" s="202"/>
      <c r="F88" s="202"/>
      <c r="G88" s="205"/>
      <c r="H88" s="206"/>
      <c r="I88" s="202"/>
      <c r="J88" s="207"/>
    </row>
    <row r="89" spans="1:10" ht="12.75">
      <c r="A89" s="187" t="s">
        <v>104</v>
      </c>
      <c r="B89" s="185"/>
      <c r="C89" s="183">
        <v>29904</v>
      </c>
      <c r="D89" s="186">
        <v>19631.1930098668</v>
      </c>
      <c r="E89" s="182"/>
      <c r="F89" s="183">
        <v>5028</v>
      </c>
      <c r="G89" s="186">
        <v>24091.998083373262</v>
      </c>
      <c r="H89" s="182"/>
      <c r="I89" s="183">
        <v>5132</v>
      </c>
      <c r="J89" s="186">
        <v>16596.597891468857</v>
      </c>
    </row>
    <row r="90" spans="1:10" ht="13.5">
      <c r="A90" s="177" t="s">
        <v>229</v>
      </c>
      <c r="B90" s="193"/>
      <c r="C90" s="194" t="s">
        <v>9</v>
      </c>
      <c r="D90" s="195" t="s">
        <v>9</v>
      </c>
      <c r="E90" s="208"/>
      <c r="F90" s="194" t="s">
        <v>9</v>
      </c>
      <c r="G90" s="195" t="s">
        <v>9</v>
      </c>
      <c r="H90" s="208"/>
      <c r="I90" s="194" t="s">
        <v>9</v>
      </c>
      <c r="J90" s="195" t="s">
        <v>9</v>
      </c>
    </row>
    <row r="91" s="243" customFormat="1" ht="11.25"/>
    <row r="92" spans="1:16" s="68" customFormat="1" ht="13.5">
      <c r="A92" s="176" t="s">
        <v>37</v>
      </c>
      <c r="B92" s="244" t="s">
        <v>469</v>
      </c>
      <c r="C92" s="245"/>
      <c r="D92" s="246"/>
      <c r="E92" s="244" t="s">
        <v>470</v>
      </c>
      <c r="F92" s="245"/>
      <c r="G92" s="246"/>
      <c r="H92" s="244" t="s">
        <v>471</v>
      </c>
      <c r="I92" s="245"/>
      <c r="J92" s="246"/>
      <c r="K92" s="32"/>
      <c r="L92" s="32"/>
      <c r="M92" s="32"/>
      <c r="N92" s="32"/>
      <c r="O92" s="32"/>
      <c r="P92" s="32"/>
    </row>
    <row r="93" spans="1:16" s="209" customFormat="1" ht="13.5">
      <c r="A93" s="247" t="s">
        <v>472</v>
      </c>
      <c r="B93" s="248" t="s">
        <v>208</v>
      </c>
      <c r="C93" s="249" t="s">
        <v>473</v>
      </c>
      <c r="D93" s="250" t="s">
        <v>474</v>
      </c>
      <c r="E93" s="248" t="s">
        <v>208</v>
      </c>
      <c r="F93" s="249" t="s">
        <v>473</v>
      </c>
      <c r="G93" s="250" t="s">
        <v>474</v>
      </c>
      <c r="H93" s="248" t="s">
        <v>208</v>
      </c>
      <c r="I93" s="249" t="s">
        <v>473</v>
      </c>
      <c r="J93" s="250" t="s">
        <v>474</v>
      </c>
      <c r="K93" s="32"/>
      <c r="L93" s="32"/>
      <c r="M93" s="32"/>
      <c r="N93" s="32"/>
      <c r="O93" s="32"/>
      <c r="P93" s="32"/>
    </row>
    <row r="94" spans="1:10" ht="13.5">
      <c r="A94" s="252" t="s">
        <v>230</v>
      </c>
      <c r="B94" s="185"/>
      <c r="C94" s="183">
        <v>4046</v>
      </c>
      <c r="D94" s="186">
        <f>C94*100000/338304</f>
        <v>1195.9657586076428</v>
      </c>
      <c r="E94" s="185"/>
      <c r="F94" s="183">
        <v>1216</v>
      </c>
      <c r="G94" s="186">
        <f>F94*100000/50196</f>
        <v>2422.503785162164</v>
      </c>
      <c r="H94" s="185"/>
      <c r="I94" s="183">
        <v>1048</v>
      </c>
      <c r="J94" s="186">
        <f>I94*100000/52696</f>
        <v>1988.7657507211175</v>
      </c>
    </row>
    <row r="95" spans="1:10" ht="12.75">
      <c r="A95" s="187"/>
      <c r="B95" s="182"/>
      <c r="C95" s="183"/>
      <c r="D95" s="184"/>
      <c r="E95" s="182"/>
      <c r="F95" s="183"/>
      <c r="G95" s="184"/>
      <c r="H95" s="182"/>
      <c r="I95" s="183"/>
      <c r="J95" s="184"/>
    </row>
    <row r="96" spans="1:10" ht="12.75">
      <c r="A96" s="253" t="s">
        <v>43</v>
      </c>
      <c r="B96" s="185">
        <v>7</v>
      </c>
      <c r="C96" s="183">
        <v>158</v>
      </c>
      <c r="D96" s="186">
        <f>C96*100000/338304</f>
        <v>46.70355656451002</v>
      </c>
      <c r="E96" s="185">
        <v>7</v>
      </c>
      <c r="F96" s="183">
        <v>50</v>
      </c>
      <c r="G96" s="186">
        <f>F96*100000/50196</f>
        <v>99.60953063989163</v>
      </c>
      <c r="H96" s="185">
        <v>6</v>
      </c>
      <c r="I96" s="183">
        <v>50</v>
      </c>
      <c r="J96" s="186">
        <f>I96*100000/52696</f>
        <v>94.88386215272506</v>
      </c>
    </row>
    <row r="97" spans="1:10" ht="12.75">
      <c r="A97" s="187" t="s">
        <v>55</v>
      </c>
      <c r="B97" s="185"/>
      <c r="C97" s="183" t="s">
        <v>9</v>
      </c>
      <c r="D97" s="186" t="s">
        <v>9</v>
      </c>
      <c r="E97" s="185"/>
      <c r="F97" s="183">
        <v>13</v>
      </c>
      <c r="G97" s="186">
        <f>F97*100000/50196</f>
        <v>25.89847796637182</v>
      </c>
      <c r="H97" s="185"/>
      <c r="I97" s="183" t="s">
        <v>10</v>
      </c>
      <c r="J97" s="186" t="s">
        <v>10</v>
      </c>
    </row>
    <row r="98" spans="1:10" ht="12.75">
      <c r="A98" s="187" t="s">
        <v>56</v>
      </c>
      <c r="B98" s="182"/>
      <c r="C98" s="183">
        <v>8</v>
      </c>
      <c r="D98" s="186">
        <f>C98*100000/338304</f>
        <v>2.364737041241014</v>
      </c>
      <c r="E98" s="185"/>
      <c r="F98" s="183" t="s">
        <v>10</v>
      </c>
      <c r="G98" s="186" t="s">
        <v>10</v>
      </c>
      <c r="H98" s="185"/>
      <c r="I98" s="183">
        <v>6</v>
      </c>
      <c r="J98" s="186">
        <f>I98*100000/52696</f>
        <v>11.386063458327008</v>
      </c>
    </row>
    <row r="99" spans="1:10" ht="12.75">
      <c r="A99" s="253" t="s">
        <v>11</v>
      </c>
      <c r="B99" s="185"/>
      <c r="C99" s="183">
        <v>75</v>
      </c>
      <c r="D99" s="186">
        <f>C99*100000/338304</f>
        <v>22.169409761634505</v>
      </c>
      <c r="E99" s="185"/>
      <c r="F99" s="183">
        <v>11</v>
      </c>
      <c r="G99" s="186">
        <f>F99*100000/50196</f>
        <v>21.914096740776156</v>
      </c>
      <c r="H99" s="185"/>
      <c r="I99" s="183">
        <v>14</v>
      </c>
      <c r="J99" s="186">
        <f>I99*100000/52696</f>
        <v>26.56748140276302</v>
      </c>
    </row>
    <row r="100" spans="1:10" ht="12.75">
      <c r="A100" s="187" t="s">
        <v>54</v>
      </c>
      <c r="B100" s="185"/>
      <c r="C100" s="183">
        <v>48</v>
      </c>
      <c r="D100" s="186">
        <f>C100*100000/338304</f>
        <v>14.188422247446084</v>
      </c>
      <c r="E100" s="185"/>
      <c r="F100" s="183" t="s">
        <v>10</v>
      </c>
      <c r="G100" s="186" t="s">
        <v>10</v>
      </c>
      <c r="H100" s="185"/>
      <c r="I100" s="183">
        <v>8</v>
      </c>
      <c r="J100" s="186">
        <f>I100*100000/52696</f>
        <v>15.18141794443601</v>
      </c>
    </row>
    <row r="101" spans="1:10" ht="12.75">
      <c r="A101" s="189" t="s">
        <v>57</v>
      </c>
      <c r="B101" s="185"/>
      <c r="C101" s="183" t="s">
        <v>9</v>
      </c>
      <c r="D101" s="186" t="s">
        <v>9</v>
      </c>
      <c r="E101" s="185"/>
      <c r="F101" s="183" t="s">
        <v>9</v>
      </c>
      <c r="G101" s="186" t="s">
        <v>9</v>
      </c>
      <c r="H101" s="185"/>
      <c r="I101" s="183" t="s">
        <v>9</v>
      </c>
      <c r="J101" s="186" t="s">
        <v>9</v>
      </c>
    </row>
    <row r="102" spans="1:10" ht="12.75">
      <c r="A102" s="189" t="s">
        <v>12</v>
      </c>
      <c r="B102" s="185"/>
      <c r="C102" s="183" t="s">
        <v>9</v>
      </c>
      <c r="D102" s="186" t="s">
        <v>9</v>
      </c>
      <c r="E102" s="185"/>
      <c r="F102" s="183" t="s">
        <v>9</v>
      </c>
      <c r="G102" s="186" t="s">
        <v>9</v>
      </c>
      <c r="H102" s="185"/>
      <c r="I102" s="183" t="s">
        <v>9</v>
      </c>
      <c r="J102" s="186" t="s">
        <v>9</v>
      </c>
    </row>
    <row r="103" spans="1:10" ht="12.75">
      <c r="A103" s="189" t="s">
        <v>13</v>
      </c>
      <c r="B103" s="185"/>
      <c r="C103" s="183" t="s">
        <v>9</v>
      </c>
      <c r="D103" s="186" t="s">
        <v>9</v>
      </c>
      <c r="E103" s="185"/>
      <c r="F103" s="183" t="s">
        <v>9</v>
      </c>
      <c r="G103" s="186" t="s">
        <v>9</v>
      </c>
      <c r="H103" s="185"/>
      <c r="I103" s="183" t="s">
        <v>9</v>
      </c>
      <c r="J103" s="186" t="s">
        <v>9</v>
      </c>
    </row>
    <row r="104" spans="1:10" ht="12.75">
      <c r="A104" s="189" t="s">
        <v>14</v>
      </c>
      <c r="B104" s="185"/>
      <c r="C104" s="183" t="s">
        <v>9</v>
      </c>
      <c r="D104" s="186" t="s">
        <v>9</v>
      </c>
      <c r="E104" s="185"/>
      <c r="F104" s="183" t="s">
        <v>9</v>
      </c>
      <c r="G104" s="186" t="s">
        <v>9</v>
      </c>
      <c r="H104" s="185"/>
      <c r="I104" s="183" t="s">
        <v>9</v>
      </c>
      <c r="J104" s="186" t="s">
        <v>9</v>
      </c>
    </row>
    <row r="105" spans="1:10" ht="12.75">
      <c r="A105" s="189" t="s">
        <v>15</v>
      </c>
      <c r="B105" s="185"/>
      <c r="C105" s="183" t="s">
        <v>9</v>
      </c>
      <c r="D105" s="186" t="s">
        <v>9</v>
      </c>
      <c r="E105" s="185"/>
      <c r="F105" s="183" t="s">
        <v>9</v>
      </c>
      <c r="G105" s="186" t="s">
        <v>9</v>
      </c>
      <c r="H105" s="185"/>
      <c r="I105" s="183" t="s">
        <v>9</v>
      </c>
      <c r="J105" s="186" t="s">
        <v>9</v>
      </c>
    </row>
    <row r="106" spans="1:10" ht="12.75">
      <c r="A106" s="189" t="s">
        <v>16</v>
      </c>
      <c r="B106" s="185"/>
      <c r="C106" s="183" t="s">
        <v>9</v>
      </c>
      <c r="D106" s="186" t="s">
        <v>9</v>
      </c>
      <c r="E106" s="185"/>
      <c r="F106" s="183" t="s">
        <v>9</v>
      </c>
      <c r="G106" s="186" t="s">
        <v>9</v>
      </c>
      <c r="H106" s="185"/>
      <c r="I106" s="183" t="s">
        <v>10</v>
      </c>
      <c r="J106" s="186" t="s">
        <v>10</v>
      </c>
    </row>
    <row r="107" spans="1:10" ht="12.75">
      <c r="A107" s="189" t="s">
        <v>58</v>
      </c>
      <c r="B107" s="185"/>
      <c r="C107" s="183">
        <v>14</v>
      </c>
      <c r="D107" s="186">
        <f>C107*100000/338304</f>
        <v>4.1382898221717745</v>
      </c>
      <c r="E107" s="185"/>
      <c r="F107" s="183" t="s">
        <v>10</v>
      </c>
      <c r="G107" s="186" t="s">
        <v>10</v>
      </c>
      <c r="H107" s="185"/>
      <c r="I107" s="183" t="s">
        <v>10</v>
      </c>
      <c r="J107" s="186" t="s">
        <v>10</v>
      </c>
    </row>
    <row r="108" spans="1:10" ht="12.75">
      <c r="A108" s="190" t="s">
        <v>59</v>
      </c>
      <c r="B108" s="185"/>
      <c r="C108" s="183">
        <v>14</v>
      </c>
      <c r="D108" s="186">
        <f>C108*100000/338304</f>
        <v>4.1382898221717745</v>
      </c>
      <c r="E108" s="185"/>
      <c r="F108" s="183" t="s">
        <v>10</v>
      </c>
      <c r="G108" s="186" t="s">
        <v>10</v>
      </c>
      <c r="H108" s="185"/>
      <c r="I108" s="183" t="s">
        <v>10</v>
      </c>
      <c r="J108" s="186" t="s">
        <v>10</v>
      </c>
    </row>
    <row r="109" spans="1:10" ht="12.75">
      <c r="A109" s="189" t="s">
        <v>17</v>
      </c>
      <c r="B109" s="185"/>
      <c r="C109" s="183">
        <v>13</v>
      </c>
      <c r="D109" s="186">
        <f>C109*100000/338304</f>
        <v>3.842697692016648</v>
      </c>
      <c r="E109" s="185"/>
      <c r="F109" s="183" t="s">
        <v>10</v>
      </c>
      <c r="G109" s="186" t="s">
        <v>10</v>
      </c>
      <c r="H109" s="185"/>
      <c r="I109" s="183" t="s">
        <v>10</v>
      </c>
      <c r="J109" s="186" t="s">
        <v>10</v>
      </c>
    </row>
    <row r="110" spans="1:10" ht="12.75">
      <c r="A110" s="187" t="s">
        <v>53</v>
      </c>
      <c r="B110" s="185"/>
      <c r="C110" s="183">
        <v>19</v>
      </c>
      <c r="D110" s="186">
        <f>D107</f>
        <v>4.1382898221717745</v>
      </c>
      <c r="E110" s="185"/>
      <c r="F110" s="183" t="s">
        <v>10</v>
      </c>
      <c r="G110" s="186" t="s">
        <v>10</v>
      </c>
      <c r="H110" s="185"/>
      <c r="I110" s="183" t="s">
        <v>10</v>
      </c>
      <c r="J110" s="186" t="s">
        <v>10</v>
      </c>
    </row>
    <row r="111" spans="1:10" ht="12.75">
      <c r="A111" s="187" t="s">
        <v>52</v>
      </c>
      <c r="B111" s="182"/>
      <c r="C111" s="183" t="s">
        <v>9</v>
      </c>
      <c r="D111" s="186" t="s">
        <v>9</v>
      </c>
      <c r="E111" s="182"/>
      <c r="F111" s="183" t="s">
        <v>9</v>
      </c>
      <c r="G111" s="186" t="s">
        <v>9</v>
      </c>
      <c r="H111" s="185"/>
      <c r="I111" s="183" t="s">
        <v>9</v>
      </c>
      <c r="J111" s="186" t="s">
        <v>9</v>
      </c>
    </row>
    <row r="112" spans="1:10" ht="12.75">
      <c r="A112" s="253" t="s">
        <v>69</v>
      </c>
      <c r="B112" s="185">
        <v>5</v>
      </c>
      <c r="C112" s="183">
        <v>221</v>
      </c>
      <c r="D112" s="186">
        <f>C112*100000/338304</f>
        <v>65.32586076428301</v>
      </c>
      <c r="E112" s="185">
        <v>8</v>
      </c>
      <c r="F112" s="183">
        <v>47</v>
      </c>
      <c r="G112" s="186">
        <f>F112*100000/50196</f>
        <v>93.63295880149813</v>
      </c>
      <c r="H112" s="185">
        <v>5</v>
      </c>
      <c r="I112" s="183">
        <v>51</v>
      </c>
      <c r="J112" s="186">
        <f>I112*100000/52696</f>
        <v>96.78153939577956</v>
      </c>
    </row>
    <row r="113" spans="1:10" ht="12.75">
      <c r="A113" s="189" t="s">
        <v>51</v>
      </c>
      <c r="B113" s="185"/>
      <c r="C113" s="183">
        <v>108</v>
      </c>
      <c r="D113" s="186">
        <f>C113*100000/338304</f>
        <v>31.92395005675369</v>
      </c>
      <c r="E113" s="185"/>
      <c r="F113" s="183">
        <v>34</v>
      </c>
      <c r="G113" s="186">
        <f>F113*100000/50196</f>
        <v>67.7344808351263</v>
      </c>
      <c r="H113" s="185"/>
      <c r="I113" s="183">
        <v>29</v>
      </c>
      <c r="J113" s="186">
        <f>I113*100000/52696</f>
        <v>55.03264004858054</v>
      </c>
    </row>
    <row r="114" spans="1:10" ht="13.5">
      <c r="A114" s="190" t="s">
        <v>228</v>
      </c>
      <c r="B114" s="185"/>
      <c r="C114" s="183" t="s">
        <v>9</v>
      </c>
      <c r="D114" s="186" t="s">
        <v>9</v>
      </c>
      <c r="E114" s="185"/>
      <c r="F114" s="183" t="s">
        <v>9</v>
      </c>
      <c r="G114" s="186" t="s">
        <v>9</v>
      </c>
      <c r="H114" s="185"/>
      <c r="I114" s="183" t="s">
        <v>9</v>
      </c>
      <c r="J114" s="186" t="s">
        <v>9</v>
      </c>
    </row>
    <row r="115" spans="1:10" ht="12.75">
      <c r="A115" s="189" t="s">
        <v>50</v>
      </c>
      <c r="B115" s="185"/>
      <c r="C115" s="183">
        <v>79</v>
      </c>
      <c r="D115" s="186">
        <f>C115*100000/338304</f>
        <v>23.35177828225501</v>
      </c>
      <c r="E115" s="185"/>
      <c r="F115" s="183">
        <v>11</v>
      </c>
      <c r="G115" s="186">
        <f>F115*100000/50196</f>
        <v>21.914096740776156</v>
      </c>
      <c r="H115" s="185"/>
      <c r="I115" s="183">
        <v>19</v>
      </c>
      <c r="J115" s="186">
        <f>I115*100000/52696</f>
        <v>36.05586761803553</v>
      </c>
    </row>
    <row r="116" spans="1:10" ht="12.75">
      <c r="A116" s="253" t="s">
        <v>99</v>
      </c>
      <c r="B116" s="185">
        <v>10</v>
      </c>
      <c r="C116" s="183">
        <v>95</v>
      </c>
      <c r="D116" s="186">
        <f>C116*100000/338304</f>
        <v>28.08125236473704</v>
      </c>
      <c r="E116" s="185">
        <v>4</v>
      </c>
      <c r="F116" s="183">
        <v>116</v>
      </c>
      <c r="G116" s="186">
        <f>F116*100000/50196</f>
        <v>231.09411108454856</v>
      </c>
      <c r="H116" s="185">
        <v>9</v>
      </c>
      <c r="I116" s="183">
        <v>30</v>
      </c>
      <c r="J116" s="186">
        <f>I116*100000/52696</f>
        <v>56.93031729163504</v>
      </c>
    </row>
    <row r="117" spans="1:10" ht="12.75">
      <c r="A117" s="253" t="s">
        <v>70</v>
      </c>
      <c r="B117" s="185">
        <v>2</v>
      </c>
      <c r="C117" s="183">
        <v>648</v>
      </c>
      <c r="D117" s="186">
        <f>C117*100000/338304</f>
        <v>191.54370034052212</v>
      </c>
      <c r="E117" s="185">
        <v>2</v>
      </c>
      <c r="F117" s="183">
        <v>178</v>
      </c>
      <c r="G117" s="186">
        <f>F117*100000/50196</f>
        <v>354.6099290780142</v>
      </c>
      <c r="H117" s="185">
        <v>2</v>
      </c>
      <c r="I117" s="183">
        <v>171</v>
      </c>
      <c r="J117" s="186">
        <f>I117*100000/52696</f>
        <v>324.50280856231973</v>
      </c>
    </row>
    <row r="118" spans="1:10" ht="12.75">
      <c r="A118" s="189" t="s">
        <v>72</v>
      </c>
      <c r="B118" s="185"/>
      <c r="C118" s="183">
        <v>262</v>
      </c>
      <c r="D118" s="186">
        <f>C118*100000/338304</f>
        <v>77.4451381006432</v>
      </c>
      <c r="E118" s="185"/>
      <c r="F118" s="183">
        <v>55</v>
      </c>
      <c r="G118" s="186">
        <f>F118*100000/50196</f>
        <v>109.57048370388078</v>
      </c>
      <c r="H118" s="185"/>
      <c r="I118" s="183">
        <v>57</v>
      </c>
      <c r="J118" s="186">
        <f>I118*100000/52696</f>
        <v>108.16760285410658</v>
      </c>
    </row>
    <row r="119" spans="1:10" ht="12.75">
      <c r="A119" s="189" t="s">
        <v>94</v>
      </c>
      <c r="B119" s="185"/>
      <c r="C119" s="183">
        <v>8</v>
      </c>
      <c r="D119" s="186">
        <f>C119*100000/338304</f>
        <v>2.364737041241014</v>
      </c>
      <c r="E119" s="185"/>
      <c r="F119" s="183" t="s">
        <v>10</v>
      </c>
      <c r="G119" s="186" t="s">
        <v>10</v>
      </c>
      <c r="H119" s="185"/>
      <c r="I119" s="183" t="s">
        <v>10</v>
      </c>
      <c r="J119" s="186" t="s">
        <v>10</v>
      </c>
    </row>
    <row r="120" spans="1:10" ht="12.75">
      <c r="A120" s="190" t="s">
        <v>71</v>
      </c>
      <c r="B120" s="185"/>
      <c r="C120" s="183" t="s">
        <v>10</v>
      </c>
      <c r="D120" s="186" t="s">
        <v>10</v>
      </c>
      <c r="E120" s="185"/>
      <c r="F120" s="183" t="s">
        <v>10</v>
      </c>
      <c r="G120" s="186" t="s">
        <v>10</v>
      </c>
      <c r="H120" s="185"/>
      <c r="I120" s="183" t="s">
        <v>9</v>
      </c>
      <c r="J120" s="186" t="s">
        <v>9</v>
      </c>
    </row>
    <row r="121" spans="1:10" ht="12.75">
      <c r="A121" s="192" t="s">
        <v>49</v>
      </c>
      <c r="B121" s="193"/>
      <c r="C121" s="194" t="s">
        <v>9</v>
      </c>
      <c r="D121" s="195" t="s">
        <v>9</v>
      </c>
      <c r="E121" s="193"/>
      <c r="F121" s="194" t="s">
        <v>9</v>
      </c>
      <c r="G121" s="195" t="s">
        <v>9</v>
      </c>
      <c r="H121" s="193"/>
      <c r="I121" s="194" t="s">
        <v>9</v>
      </c>
      <c r="J121" s="195" t="s">
        <v>9</v>
      </c>
    </row>
    <row r="122" s="243" customFormat="1" ht="11.25"/>
    <row r="123" spans="1:16" s="68" customFormat="1" ht="13.5">
      <c r="A123" s="176" t="s">
        <v>87</v>
      </c>
      <c r="B123" s="244" t="s">
        <v>469</v>
      </c>
      <c r="C123" s="245"/>
      <c r="D123" s="246"/>
      <c r="E123" s="244" t="s">
        <v>470</v>
      </c>
      <c r="F123" s="245"/>
      <c r="G123" s="246"/>
      <c r="H123" s="244" t="s">
        <v>471</v>
      </c>
      <c r="I123" s="245"/>
      <c r="J123" s="246"/>
      <c r="K123" s="32"/>
      <c r="L123" s="32"/>
      <c r="M123" s="32"/>
      <c r="N123" s="32"/>
      <c r="O123" s="32"/>
      <c r="P123" s="32"/>
    </row>
    <row r="124" spans="1:16" s="209" customFormat="1" ht="13.5">
      <c r="A124" s="247" t="s">
        <v>472</v>
      </c>
      <c r="B124" s="248" t="s">
        <v>208</v>
      </c>
      <c r="C124" s="249" t="s">
        <v>473</v>
      </c>
      <c r="D124" s="250" t="s">
        <v>474</v>
      </c>
      <c r="E124" s="248" t="s">
        <v>208</v>
      </c>
      <c r="F124" s="249" t="s">
        <v>473</v>
      </c>
      <c r="G124" s="250" t="s">
        <v>474</v>
      </c>
      <c r="H124" s="248" t="s">
        <v>208</v>
      </c>
      <c r="I124" s="249" t="s">
        <v>473</v>
      </c>
      <c r="J124" s="250" t="s">
        <v>474</v>
      </c>
      <c r="K124" s="32"/>
      <c r="L124" s="32"/>
      <c r="M124" s="32"/>
      <c r="N124" s="32"/>
      <c r="O124" s="32"/>
      <c r="P124" s="32"/>
    </row>
    <row r="125" spans="1:10" ht="12.75">
      <c r="A125" s="253" t="s">
        <v>73</v>
      </c>
      <c r="B125" s="185">
        <v>8</v>
      </c>
      <c r="C125" s="183">
        <v>154</v>
      </c>
      <c r="D125" s="186">
        <f>C125*100000/338304</f>
        <v>45.52118804388952</v>
      </c>
      <c r="E125" s="185">
        <v>10</v>
      </c>
      <c r="F125" s="183">
        <v>35</v>
      </c>
      <c r="G125" s="186">
        <f>F125*100000/50196</f>
        <v>69.72667144792413</v>
      </c>
      <c r="H125" s="185"/>
      <c r="I125" s="183">
        <v>29</v>
      </c>
      <c r="J125" s="186">
        <f>I125*100000/52696</f>
        <v>55.03264004858054</v>
      </c>
    </row>
    <row r="126" spans="1:10" ht="12.75">
      <c r="A126" s="189" t="s">
        <v>74</v>
      </c>
      <c r="B126" s="185"/>
      <c r="C126" s="183">
        <v>105</v>
      </c>
      <c r="D126" s="186">
        <f>C126*100000/338304</f>
        <v>31.037173666288307</v>
      </c>
      <c r="E126" s="185"/>
      <c r="F126" s="183">
        <v>22</v>
      </c>
      <c r="G126" s="186">
        <f>F126*100000/50196</f>
        <v>43.82819348155231</v>
      </c>
      <c r="H126" s="185"/>
      <c r="I126" s="183">
        <v>17</v>
      </c>
      <c r="J126" s="186">
        <f>I126*100000/52696</f>
        <v>32.26051313192652</v>
      </c>
    </row>
    <row r="127" spans="1:10" ht="12.75">
      <c r="A127" s="190" t="s">
        <v>18</v>
      </c>
      <c r="B127" s="185"/>
      <c r="C127" s="183">
        <v>9</v>
      </c>
      <c r="D127" s="186">
        <f>C127*100000/338304</f>
        <v>2.660329171396141</v>
      </c>
      <c r="E127" s="185"/>
      <c r="F127" s="183" t="s">
        <v>10</v>
      </c>
      <c r="G127" s="186" t="s">
        <v>10</v>
      </c>
      <c r="H127" s="185"/>
      <c r="I127" s="183" t="s">
        <v>10</v>
      </c>
      <c r="J127" s="186" t="s">
        <v>10</v>
      </c>
    </row>
    <row r="128" spans="1:10" ht="12.75">
      <c r="A128" s="190" t="s">
        <v>19</v>
      </c>
      <c r="B128" s="185"/>
      <c r="C128" s="183" t="s">
        <v>9</v>
      </c>
      <c r="D128" s="186" t="s">
        <v>9</v>
      </c>
      <c r="E128" s="182"/>
      <c r="F128" s="183" t="s">
        <v>9</v>
      </c>
      <c r="G128" s="188" t="s">
        <v>9</v>
      </c>
      <c r="H128" s="185"/>
      <c r="I128" s="183" t="s">
        <v>9</v>
      </c>
      <c r="J128" s="186" t="s">
        <v>9</v>
      </c>
    </row>
    <row r="129" spans="1:10" ht="12.75">
      <c r="A129" s="187" t="s">
        <v>105</v>
      </c>
      <c r="B129" s="197"/>
      <c r="C129" s="183">
        <v>56</v>
      </c>
      <c r="D129" s="186">
        <f>C129*100000/338304</f>
        <v>16.553159288687098</v>
      </c>
      <c r="E129" s="191"/>
      <c r="F129" s="183">
        <v>24</v>
      </c>
      <c r="G129" s="186">
        <f>F129*100000/50196</f>
        <v>47.81257470714798</v>
      </c>
      <c r="H129" s="191"/>
      <c r="I129" s="183">
        <v>17</v>
      </c>
      <c r="J129" s="186">
        <f>I129*100000/52696</f>
        <v>32.26051313192652</v>
      </c>
    </row>
    <row r="130" spans="1:10" ht="12.75">
      <c r="A130" s="254" t="s">
        <v>61</v>
      </c>
      <c r="B130" s="182"/>
      <c r="C130" s="183">
        <v>36</v>
      </c>
      <c r="D130" s="186">
        <f>C130*100000/338304</f>
        <v>10.641316685584563</v>
      </c>
      <c r="E130" s="182"/>
      <c r="F130" s="183">
        <v>15</v>
      </c>
      <c r="G130" s="186">
        <f>F130*100000/50196</f>
        <v>29.882859191967487</v>
      </c>
      <c r="H130" s="182"/>
      <c r="I130" s="183" t="s">
        <v>10</v>
      </c>
      <c r="J130" s="186" t="s">
        <v>10</v>
      </c>
    </row>
    <row r="131" spans="1:10" ht="12.75">
      <c r="A131" s="254" t="s">
        <v>60</v>
      </c>
      <c r="B131" s="182"/>
      <c r="C131" s="183"/>
      <c r="D131" s="186"/>
      <c r="E131" s="182"/>
      <c r="F131" s="183"/>
      <c r="G131" s="186"/>
      <c r="H131" s="182"/>
      <c r="I131" s="183"/>
      <c r="J131" s="186"/>
    </row>
    <row r="132" spans="1:10" ht="12.75">
      <c r="A132" s="190" t="s">
        <v>20</v>
      </c>
      <c r="B132" s="185"/>
      <c r="C132" s="183" t="s">
        <v>10</v>
      </c>
      <c r="D132" s="186" t="s">
        <v>10</v>
      </c>
      <c r="E132" s="185"/>
      <c r="F132" s="183" t="s">
        <v>9</v>
      </c>
      <c r="G132" s="186" t="s">
        <v>9</v>
      </c>
      <c r="H132" s="185"/>
      <c r="I132" s="183" t="s">
        <v>10</v>
      </c>
      <c r="J132" s="186" t="s">
        <v>10</v>
      </c>
    </row>
    <row r="133" spans="1:10" ht="12.75">
      <c r="A133" s="198" t="s">
        <v>21</v>
      </c>
      <c r="B133" s="185"/>
      <c r="C133" s="183" t="s">
        <v>10</v>
      </c>
      <c r="D133" s="186" t="s">
        <v>10</v>
      </c>
      <c r="E133" s="185"/>
      <c r="F133" s="183" t="s">
        <v>9</v>
      </c>
      <c r="G133" s="186" t="s">
        <v>9</v>
      </c>
      <c r="H133" s="185"/>
      <c r="I133" s="183" t="s">
        <v>9</v>
      </c>
      <c r="J133" s="186" t="s">
        <v>9</v>
      </c>
    </row>
    <row r="134" spans="1:10" ht="12.75">
      <c r="A134" s="198" t="s">
        <v>22</v>
      </c>
      <c r="B134" s="185"/>
      <c r="C134" s="183" t="s">
        <v>9</v>
      </c>
      <c r="D134" s="186" t="s">
        <v>9</v>
      </c>
      <c r="E134" s="185"/>
      <c r="F134" s="183" t="s">
        <v>9</v>
      </c>
      <c r="G134" s="186" t="s">
        <v>9</v>
      </c>
      <c r="H134" s="185"/>
      <c r="I134" s="183" t="s">
        <v>9</v>
      </c>
      <c r="J134" s="186" t="s">
        <v>9</v>
      </c>
    </row>
    <row r="135" spans="1:10" ht="12.75">
      <c r="A135" s="190" t="s">
        <v>62</v>
      </c>
      <c r="B135" s="185"/>
      <c r="C135" s="183" t="s">
        <v>9</v>
      </c>
      <c r="D135" s="186" t="s">
        <v>9</v>
      </c>
      <c r="E135" s="185"/>
      <c r="F135" s="183" t="s">
        <v>10</v>
      </c>
      <c r="G135" s="186" t="s">
        <v>10</v>
      </c>
      <c r="H135" s="185"/>
      <c r="I135" s="183" t="s">
        <v>9</v>
      </c>
      <c r="J135" s="186" t="s">
        <v>9</v>
      </c>
    </row>
    <row r="136" spans="1:10" ht="12.75">
      <c r="A136" s="254" t="s">
        <v>75</v>
      </c>
      <c r="B136" s="185"/>
      <c r="C136" s="183" t="s">
        <v>10</v>
      </c>
      <c r="D136" s="186" t="s">
        <v>10</v>
      </c>
      <c r="E136" s="185"/>
      <c r="F136" s="183" t="s">
        <v>10</v>
      </c>
      <c r="G136" s="186" t="s">
        <v>10</v>
      </c>
      <c r="H136" s="185"/>
      <c r="I136" s="183" t="s">
        <v>9</v>
      </c>
      <c r="J136" s="186" t="s">
        <v>9</v>
      </c>
    </row>
    <row r="137" spans="1:10" ht="12.75">
      <c r="A137" s="189" t="s">
        <v>76</v>
      </c>
      <c r="B137" s="191"/>
      <c r="C137" s="183">
        <v>7</v>
      </c>
      <c r="D137" s="186">
        <f>C137*100000/338304</f>
        <v>2.0691449110858873</v>
      </c>
      <c r="E137" s="191"/>
      <c r="F137" s="183" t="s">
        <v>10</v>
      </c>
      <c r="G137" s="186" t="s">
        <v>10</v>
      </c>
      <c r="H137" s="191"/>
      <c r="I137" s="183">
        <v>6</v>
      </c>
      <c r="J137" s="186">
        <f>I137*100000/52696</f>
        <v>11.386063458327008</v>
      </c>
    </row>
    <row r="138" spans="1:10" ht="12.75">
      <c r="A138" s="253" t="s">
        <v>77</v>
      </c>
      <c r="B138" s="185">
        <v>4</v>
      </c>
      <c r="C138" s="183">
        <v>476</v>
      </c>
      <c r="D138" s="186">
        <f>C138*100000/338304</f>
        <v>140.70185395384033</v>
      </c>
      <c r="E138" s="185">
        <v>1</v>
      </c>
      <c r="F138" s="183">
        <v>259</v>
      </c>
      <c r="G138" s="186">
        <f>F138*100000/50196</f>
        <v>515.9773687146386</v>
      </c>
      <c r="H138" s="185">
        <v>1</v>
      </c>
      <c r="I138" s="183">
        <v>242</v>
      </c>
      <c r="J138" s="186">
        <f>I138*100000/52696</f>
        <v>459.2378928191893</v>
      </c>
    </row>
    <row r="139" spans="1:10" ht="12.75">
      <c r="A139" s="189" t="s">
        <v>63</v>
      </c>
      <c r="B139" s="185"/>
      <c r="C139" s="183">
        <v>134</v>
      </c>
      <c r="D139" s="186">
        <f>C139*100000/338304</f>
        <v>39.60934544078698</v>
      </c>
      <c r="E139" s="185"/>
      <c r="F139" s="183">
        <v>45</v>
      </c>
      <c r="G139" s="186">
        <f>F139*100000/50196</f>
        <v>89.64857757590246</v>
      </c>
      <c r="H139" s="185"/>
      <c r="I139" s="183">
        <v>43</v>
      </c>
      <c r="J139" s="186">
        <f>I139*100000/52696</f>
        <v>81.60012145134355</v>
      </c>
    </row>
    <row r="140" spans="1:10" ht="12.75">
      <c r="A140" s="190" t="s">
        <v>23</v>
      </c>
      <c r="B140" s="185"/>
      <c r="C140" s="183">
        <v>127</v>
      </c>
      <c r="D140" s="186">
        <f>C140*100000/338304</f>
        <v>37.540200529701096</v>
      </c>
      <c r="E140" s="185"/>
      <c r="F140" s="183">
        <v>44</v>
      </c>
      <c r="G140" s="186">
        <f>F140*100000/50196</f>
        <v>87.65638696310462</v>
      </c>
      <c r="H140" s="185"/>
      <c r="I140" s="183">
        <v>41</v>
      </c>
      <c r="J140" s="186">
        <f>I140*100000/52696</f>
        <v>77.80476696523455</v>
      </c>
    </row>
    <row r="141" spans="1:10" ht="12.75">
      <c r="A141" s="187" t="s">
        <v>64</v>
      </c>
      <c r="B141" s="185"/>
      <c r="C141" s="183">
        <v>214</v>
      </c>
      <c r="D141" s="186">
        <f>C141*100000/338304</f>
        <v>63.25671585319712</v>
      </c>
      <c r="E141" s="185"/>
      <c r="F141" s="183">
        <v>178</v>
      </c>
      <c r="G141" s="186">
        <f>F141*100000/50196</f>
        <v>354.6099290780142</v>
      </c>
      <c r="H141" s="185"/>
      <c r="I141" s="183">
        <v>168</v>
      </c>
      <c r="J141" s="186">
        <f>I141*100000/52696</f>
        <v>318.8097768331562</v>
      </c>
    </row>
    <row r="142" spans="1:10" ht="12.75">
      <c r="A142" s="190" t="s">
        <v>65</v>
      </c>
      <c r="B142" s="185"/>
      <c r="C142" s="183" t="s">
        <v>10</v>
      </c>
      <c r="D142" s="186" t="s">
        <v>10</v>
      </c>
      <c r="E142" s="185"/>
      <c r="F142" s="183" t="s">
        <v>9</v>
      </c>
      <c r="G142" s="186" t="s">
        <v>9</v>
      </c>
      <c r="H142" s="185"/>
      <c r="I142" s="183" t="s">
        <v>10</v>
      </c>
      <c r="J142" s="186" t="s">
        <v>10</v>
      </c>
    </row>
    <row r="143" spans="1:10" ht="12.75">
      <c r="A143" s="190" t="s">
        <v>78</v>
      </c>
      <c r="B143" s="185"/>
      <c r="C143" s="183" t="s">
        <v>9</v>
      </c>
      <c r="D143" s="186" t="s">
        <v>9</v>
      </c>
      <c r="E143" s="185"/>
      <c r="F143" s="183" t="s">
        <v>9</v>
      </c>
      <c r="G143" s="186" t="s">
        <v>9</v>
      </c>
      <c r="H143" s="185"/>
      <c r="I143" s="183" t="s">
        <v>9</v>
      </c>
      <c r="J143" s="186" t="s">
        <v>9</v>
      </c>
    </row>
    <row r="144" spans="1:10" ht="12.75">
      <c r="A144" s="190" t="s">
        <v>24</v>
      </c>
      <c r="B144" s="185"/>
      <c r="C144" s="183" t="s">
        <v>9</v>
      </c>
      <c r="D144" s="186" t="s">
        <v>9</v>
      </c>
      <c r="E144" s="185"/>
      <c r="F144" s="183" t="s">
        <v>9</v>
      </c>
      <c r="G144" s="186" t="s">
        <v>9</v>
      </c>
      <c r="H144" s="185"/>
      <c r="I144" s="183" t="s">
        <v>9</v>
      </c>
      <c r="J144" s="186" t="s">
        <v>9</v>
      </c>
    </row>
    <row r="145" spans="1:10" ht="12.75">
      <c r="A145" s="190" t="s">
        <v>25</v>
      </c>
      <c r="B145" s="185"/>
      <c r="C145" s="183">
        <v>200</v>
      </c>
      <c r="D145" s="186">
        <f>C145*100000/338304</f>
        <v>59.11842603102535</v>
      </c>
      <c r="E145" s="185"/>
      <c r="F145" s="183">
        <v>178</v>
      </c>
      <c r="G145" s="186">
        <f>F145*100000/50196</f>
        <v>354.6099290780142</v>
      </c>
      <c r="H145" s="185"/>
      <c r="I145" s="183">
        <v>167</v>
      </c>
      <c r="J145" s="186">
        <f>I145*100000/52696</f>
        <v>316.9120995901017</v>
      </c>
    </row>
    <row r="146" spans="1:10" ht="12.75">
      <c r="A146" s="253" t="s">
        <v>79</v>
      </c>
      <c r="B146" s="185">
        <v>3</v>
      </c>
      <c r="C146" s="183">
        <v>592</v>
      </c>
      <c r="D146" s="186">
        <f>C146*100000/338304</f>
        <v>174.99054105183504</v>
      </c>
      <c r="E146" s="185">
        <v>5</v>
      </c>
      <c r="F146" s="183">
        <v>82</v>
      </c>
      <c r="G146" s="186">
        <f>G149</f>
        <v>31.87504980476532</v>
      </c>
      <c r="H146" s="185">
        <v>3</v>
      </c>
      <c r="I146" s="183">
        <v>126</v>
      </c>
      <c r="J146" s="186">
        <f>I146*100000/52696</f>
        <v>239.10733262486715</v>
      </c>
    </row>
    <row r="147" spans="1:10" ht="12.75">
      <c r="A147" s="189" t="s">
        <v>26</v>
      </c>
      <c r="B147" s="185"/>
      <c r="C147" s="183" t="s">
        <v>10</v>
      </c>
      <c r="D147" s="186" t="s">
        <v>10</v>
      </c>
      <c r="E147" s="185"/>
      <c r="F147" s="183" t="s">
        <v>9</v>
      </c>
      <c r="G147" s="186" t="s">
        <v>9</v>
      </c>
      <c r="H147" s="185"/>
      <c r="I147" s="183" t="s">
        <v>9</v>
      </c>
      <c r="J147" s="186" t="s">
        <v>9</v>
      </c>
    </row>
    <row r="148" spans="1:10" ht="12.75">
      <c r="A148" s="189" t="s">
        <v>27</v>
      </c>
      <c r="B148" s="185"/>
      <c r="C148" s="183">
        <v>404</v>
      </c>
      <c r="D148" s="186">
        <f>C148*100000/338304</f>
        <v>119.4192205826712</v>
      </c>
      <c r="E148" s="185"/>
      <c r="F148" s="183">
        <v>31</v>
      </c>
      <c r="G148" s="186">
        <f>F148*100000/50196</f>
        <v>61.75790899673281</v>
      </c>
      <c r="H148" s="185"/>
      <c r="I148" s="183">
        <v>81</v>
      </c>
      <c r="J148" s="186">
        <f>I148*100000/52696</f>
        <v>153.7118566874146</v>
      </c>
    </row>
    <row r="149" spans="1:10" ht="12.75">
      <c r="A149" s="189" t="s">
        <v>28</v>
      </c>
      <c r="B149" s="191"/>
      <c r="C149" s="183">
        <v>57</v>
      </c>
      <c r="D149" s="186">
        <f>C149*100000/338304</f>
        <v>16.848751418842223</v>
      </c>
      <c r="E149" s="191"/>
      <c r="F149" s="183">
        <v>16</v>
      </c>
      <c r="G149" s="186">
        <f>F149*100000/50196</f>
        <v>31.87504980476532</v>
      </c>
      <c r="H149" s="191"/>
      <c r="I149" s="183">
        <v>19</v>
      </c>
      <c r="J149" s="186">
        <f>I149*100000/52696</f>
        <v>36.05586761803553</v>
      </c>
    </row>
    <row r="150" spans="1:10" ht="12.75">
      <c r="A150" s="189" t="s">
        <v>29</v>
      </c>
      <c r="B150" s="185"/>
      <c r="C150" s="183">
        <v>26</v>
      </c>
      <c r="D150" s="186">
        <f>C150*100000/338304</f>
        <v>7.685395384033296</v>
      </c>
      <c r="E150" s="185"/>
      <c r="F150" s="183" t="s">
        <v>10</v>
      </c>
      <c r="G150" s="186" t="s">
        <v>10</v>
      </c>
      <c r="H150" s="185"/>
      <c r="I150" s="183" t="s">
        <v>10</v>
      </c>
      <c r="J150" s="186" t="s">
        <v>10</v>
      </c>
    </row>
    <row r="151" spans="1:10" ht="12.75">
      <c r="A151" s="189" t="s">
        <v>80</v>
      </c>
      <c r="B151" s="191"/>
      <c r="C151" s="183" t="s">
        <v>9</v>
      </c>
      <c r="D151" s="186" t="s">
        <v>9</v>
      </c>
      <c r="E151" s="191"/>
      <c r="F151" s="183" t="s">
        <v>9</v>
      </c>
      <c r="G151" s="186" t="s">
        <v>9</v>
      </c>
      <c r="H151" s="191"/>
      <c r="I151" s="183" t="s">
        <v>9</v>
      </c>
      <c r="J151" s="186" t="s">
        <v>9</v>
      </c>
    </row>
    <row r="152" spans="1:10" ht="12.75">
      <c r="A152" s="189" t="s">
        <v>106</v>
      </c>
      <c r="B152" s="191"/>
      <c r="C152" s="183" t="s">
        <v>10</v>
      </c>
      <c r="D152" s="186" t="s">
        <v>10</v>
      </c>
      <c r="E152" s="191"/>
      <c r="F152" s="183" t="s">
        <v>10</v>
      </c>
      <c r="G152" s="186" t="s">
        <v>10</v>
      </c>
      <c r="H152" s="191"/>
      <c r="I152" s="183" t="s">
        <v>9</v>
      </c>
      <c r="J152" s="186" t="s">
        <v>9</v>
      </c>
    </row>
    <row r="153" spans="1:10" ht="12.75">
      <c r="A153" s="199" t="s">
        <v>66</v>
      </c>
      <c r="B153" s="193"/>
      <c r="C153" s="194">
        <v>12</v>
      </c>
      <c r="D153" s="195">
        <f>C153*100000/338304</f>
        <v>3.547105561861521</v>
      </c>
      <c r="E153" s="193"/>
      <c r="F153" s="194" t="s">
        <v>10</v>
      </c>
      <c r="G153" s="195" t="s">
        <v>10</v>
      </c>
      <c r="H153" s="193"/>
      <c r="I153" s="194" t="s">
        <v>10</v>
      </c>
      <c r="J153" s="195" t="s">
        <v>10</v>
      </c>
    </row>
    <row r="154" s="243" customFormat="1" ht="11.25"/>
    <row r="155" spans="1:16" s="68" customFormat="1" ht="13.5">
      <c r="A155" s="176" t="s">
        <v>87</v>
      </c>
      <c r="B155" s="244" t="s">
        <v>469</v>
      </c>
      <c r="C155" s="245"/>
      <c r="D155" s="246"/>
      <c r="E155" s="244" t="s">
        <v>470</v>
      </c>
      <c r="F155" s="245"/>
      <c r="G155" s="246"/>
      <c r="H155" s="244" t="s">
        <v>471</v>
      </c>
      <c r="I155" s="245"/>
      <c r="J155" s="246"/>
      <c r="K155" s="32"/>
      <c r="L155" s="32"/>
      <c r="M155" s="32"/>
      <c r="N155" s="32"/>
      <c r="O155" s="32"/>
      <c r="P155" s="32"/>
    </row>
    <row r="156" spans="1:16" s="209" customFormat="1" ht="13.5">
      <c r="A156" s="247" t="s">
        <v>472</v>
      </c>
      <c r="B156" s="248" t="s">
        <v>208</v>
      </c>
      <c r="C156" s="249" t="s">
        <v>473</v>
      </c>
      <c r="D156" s="250" t="s">
        <v>474</v>
      </c>
      <c r="E156" s="248" t="s">
        <v>208</v>
      </c>
      <c r="F156" s="249" t="s">
        <v>473</v>
      </c>
      <c r="G156" s="250" t="s">
        <v>474</v>
      </c>
      <c r="H156" s="248" t="s">
        <v>208</v>
      </c>
      <c r="I156" s="249" t="s">
        <v>473</v>
      </c>
      <c r="J156" s="250" t="s">
        <v>474</v>
      </c>
      <c r="K156" s="32"/>
      <c r="L156" s="32"/>
      <c r="M156" s="32"/>
      <c r="N156" s="32"/>
      <c r="O156" s="32"/>
      <c r="P156" s="32"/>
    </row>
    <row r="157" spans="1:10" ht="12.75">
      <c r="A157" s="253" t="s">
        <v>81</v>
      </c>
      <c r="B157" s="185">
        <v>9</v>
      </c>
      <c r="C157" s="183">
        <v>107</v>
      </c>
      <c r="D157" s="186">
        <f>C157*100000/338304</f>
        <v>31.62835792659856</v>
      </c>
      <c r="E157" s="185">
        <v>9</v>
      </c>
      <c r="F157" s="183">
        <v>36</v>
      </c>
      <c r="G157" s="186">
        <f>F157*100000/50196</f>
        <v>71.71886206072197</v>
      </c>
      <c r="H157" s="185">
        <v>9</v>
      </c>
      <c r="I157" s="183">
        <v>30</v>
      </c>
      <c r="J157" s="186">
        <f>I157*100000/52696</f>
        <v>56.93031729163504</v>
      </c>
    </row>
    <row r="158" spans="1:10" ht="12.75">
      <c r="A158" s="189" t="s">
        <v>82</v>
      </c>
      <c r="B158" s="191"/>
      <c r="C158" s="183">
        <v>13</v>
      </c>
      <c r="D158" s="186">
        <f>C158*100000/338304</f>
        <v>3.842697692016648</v>
      </c>
      <c r="E158" s="191"/>
      <c r="F158" s="183">
        <v>8</v>
      </c>
      <c r="G158" s="186">
        <f>F158*100000/50196</f>
        <v>15.93752490238266</v>
      </c>
      <c r="H158" s="191"/>
      <c r="I158" s="183" t="s">
        <v>10</v>
      </c>
      <c r="J158" s="186" t="s">
        <v>10</v>
      </c>
    </row>
    <row r="159" spans="1:10" ht="12.75">
      <c r="A159" s="189" t="s">
        <v>30</v>
      </c>
      <c r="B159" s="185"/>
      <c r="C159" s="183" t="s">
        <v>10</v>
      </c>
      <c r="D159" s="186" t="s">
        <v>10</v>
      </c>
      <c r="E159" s="185"/>
      <c r="F159" s="183" t="s">
        <v>9</v>
      </c>
      <c r="G159" s="186" t="s">
        <v>9</v>
      </c>
      <c r="H159" s="185"/>
      <c r="I159" s="183" t="s">
        <v>9</v>
      </c>
      <c r="J159" s="186" t="s">
        <v>9</v>
      </c>
    </row>
    <row r="160" spans="1:10" ht="12.75">
      <c r="A160" s="189" t="s">
        <v>107</v>
      </c>
      <c r="B160" s="185"/>
      <c r="C160" s="183" t="s">
        <v>9</v>
      </c>
      <c r="D160" s="186" t="s">
        <v>9</v>
      </c>
      <c r="E160" s="185"/>
      <c r="F160" s="183" t="s">
        <v>9</v>
      </c>
      <c r="G160" s="186" t="s">
        <v>9</v>
      </c>
      <c r="H160" s="185"/>
      <c r="I160" s="183" t="s">
        <v>9</v>
      </c>
      <c r="J160" s="186" t="s">
        <v>9</v>
      </c>
    </row>
    <row r="161" spans="1:10" ht="12.75">
      <c r="A161" s="253" t="s">
        <v>83</v>
      </c>
      <c r="B161" s="185"/>
      <c r="C161" s="183">
        <v>76</v>
      </c>
      <c r="D161" s="186">
        <f>C161*100000/338304</f>
        <v>22.465001891789633</v>
      </c>
      <c r="E161" s="185"/>
      <c r="F161" s="183">
        <v>31</v>
      </c>
      <c r="G161" s="186">
        <f>F161*100000/50196</f>
        <v>61.75790899673281</v>
      </c>
      <c r="H161" s="185">
        <v>8</v>
      </c>
      <c r="I161" s="183">
        <v>33</v>
      </c>
      <c r="J161" s="186">
        <f>I161*100000/52696</f>
        <v>62.62334902079854</v>
      </c>
    </row>
    <row r="162" spans="1:10" ht="12.75">
      <c r="A162" s="189" t="s">
        <v>31</v>
      </c>
      <c r="B162" s="185"/>
      <c r="C162" s="183">
        <v>61</v>
      </c>
      <c r="D162" s="186">
        <f>C162*100000/338304</f>
        <v>18.03111993946273</v>
      </c>
      <c r="E162" s="185"/>
      <c r="F162" s="183">
        <v>25</v>
      </c>
      <c r="G162" s="186">
        <f>F162*100000/50196</f>
        <v>49.804765319945815</v>
      </c>
      <c r="H162" s="185"/>
      <c r="I162" s="183">
        <v>28</v>
      </c>
      <c r="J162" s="186">
        <f>I162*100000/52696</f>
        <v>53.13496280552604</v>
      </c>
    </row>
    <row r="163" spans="1:10" ht="12.75">
      <c r="A163" s="253" t="s">
        <v>108</v>
      </c>
      <c r="B163" s="185">
        <v>6</v>
      </c>
      <c r="C163" s="183">
        <v>194</v>
      </c>
      <c r="D163" s="186">
        <f>C163*100000/338304</f>
        <v>57.34487325009459</v>
      </c>
      <c r="E163" s="185">
        <v>6</v>
      </c>
      <c r="F163" s="183">
        <v>54</v>
      </c>
      <c r="G163" s="186">
        <f>F163*100000/50196</f>
        <v>107.57829309108295</v>
      </c>
      <c r="H163" s="185">
        <v>7</v>
      </c>
      <c r="I163" s="183">
        <v>45</v>
      </c>
      <c r="J163" s="186">
        <f>I163*100000/52696</f>
        <v>85.39547593745256</v>
      </c>
    </row>
    <row r="164" spans="1:10" ht="12.75">
      <c r="A164" s="189" t="s">
        <v>32</v>
      </c>
      <c r="B164" s="185"/>
      <c r="C164" s="183" t="s">
        <v>9</v>
      </c>
      <c r="D164" s="186" t="s">
        <v>9</v>
      </c>
      <c r="E164" s="185"/>
      <c r="F164" s="183" t="s">
        <v>9</v>
      </c>
      <c r="G164" s="186" t="s">
        <v>9</v>
      </c>
      <c r="H164" s="185"/>
      <c r="I164" s="183" t="s">
        <v>9</v>
      </c>
      <c r="J164" s="186" t="s">
        <v>9</v>
      </c>
    </row>
    <row r="165" spans="1:10" ht="12.75">
      <c r="A165" s="189" t="s">
        <v>113</v>
      </c>
      <c r="B165" s="185"/>
      <c r="C165" s="183" t="s">
        <v>10</v>
      </c>
      <c r="D165" s="186" t="s">
        <v>10</v>
      </c>
      <c r="E165" s="185"/>
      <c r="F165" s="183" t="s">
        <v>9</v>
      </c>
      <c r="G165" s="186" t="s">
        <v>9</v>
      </c>
      <c r="H165" s="185"/>
      <c r="I165" s="183" t="s">
        <v>9</v>
      </c>
      <c r="J165" s="186" t="s">
        <v>9</v>
      </c>
    </row>
    <row r="166" spans="1:10" ht="13.5">
      <c r="A166" s="253" t="s">
        <v>475</v>
      </c>
      <c r="B166" s="185">
        <v>1</v>
      </c>
      <c r="C166" s="183">
        <v>665</v>
      </c>
      <c r="D166" s="186">
        <f>C166*100000/338304</f>
        <v>196.5687665531593</v>
      </c>
      <c r="E166" s="185">
        <v>3</v>
      </c>
      <c r="F166" s="183">
        <v>160</v>
      </c>
      <c r="G166" s="186">
        <f>F166*100000/50196</f>
        <v>318.7504980476532</v>
      </c>
      <c r="H166" s="185">
        <v>4</v>
      </c>
      <c r="I166" s="183">
        <v>109</v>
      </c>
      <c r="J166" s="186">
        <f>I166*100000/52696</f>
        <v>206.84681949294065</v>
      </c>
    </row>
    <row r="167" spans="1:10" ht="12.75">
      <c r="A167" s="189" t="s">
        <v>33</v>
      </c>
      <c r="B167" s="185"/>
      <c r="C167" s="183">
        <v>509</v>
      </c>
      <c r="D167" s="186">
        <f>C167*100000/338304</f>
        <v>150.45639424895953</v>
      </c>
      <c r="E167" s="185"/>
      <c r="F167" s="183">
        <v>109</v>
      </c>
      <c r="G167" s="186">
        <f>F167*100000/50196</f>
        <v>217.14877679496374</v>
      </c>
      <c r="H167" s="185"/>
      <c r="I167" s="183">
        <v>80</v>
      </c>
      <c r="J167" s="186">
        <f>I167*100000/52696</f>
        <v>151.8141794443601</v>
      </c>
    </row>
    <row r="168" spans="1:10" ht="12.75">
      <c r="A168" s="190" t="s">
        <v>34</v>
      </c>
      <c r="B168" s="185"/>
      <c r="C168" s="183">
        <v>316</v>
      </c>
      <c r="D168" s="186">
        <f>C168*100000/338304</f>
        <v>93.40711312902005</v>
      </c>
      <c r="E168" s="185"/>
      <c r="F168" s="183">
        <v>56</v>
      </c>
      <c r="G168" s="186">
        <f>F168*100000/50196</f>
        <v>111.56267431667862</v>
      </c>
      <c r="H168" s="185"/>
      <c r="I168" s="183">
        <v>48</v>
      </c>
      <c r="J168" s="186">
        <f>I168*100000/52696</f>
        <v>91.08850766661607</v>
      </c>
    </row>
    <row r="169" spans="1:10" ht="12.75">
      <c r="A169" s="198" t="s">
        <v>35</v>
      </c>
      <c r="B169" s="185"/>
      <c r="C169" s="183">
        <v>7</v>
      </c>
      <c r="D169" s="186">
        <f>C169*100000/338304</f>
        <v>2.0691449110858873</v>
      </c>
      <c r="E169" s="185"/>
      <c r="F169" s="183" t="s">
        <v>10</v>
      </c>
      <c r="G169" s="186" t="s">
        <v>10</v>
      </c>
      <c r="H169" s="185"/>
      <c r="I169" s="183" t="s">
        <v>9</v>
      </c>
      <c r="J169" s="186" t="s">
        <v>9</v>
      </c>
    </row>
    <row r="170" spans="1:10" ht="12.75">
      <c r="A170" s="198" t="s">
        <v>67</v>
      </c>
      <c r="B170" s="185"/>
      <c r="C170" s="183">
        <v>91</v>
      </c>
      <c r="D170" s="186">
        <f>C170*100000/338304</f>
        <v>26.898883844116533</v>
      </c>
      <c r="E170" s="185"/>
      <c r="F170" s="183">
        <v>23</v>
      </c>
      <c r="G170" s="186">
        <f>F170*100000/50196</f>
        <v>45.820384094350146</v>
      </c>
      <c r="H170" s="185"/>
      <c r="I170" s="183">
        <v>23</v>
      </c>
      <c r="J170" s="186">
        <f>I170*100000/52696</f>
        <v>43.64657659025353</v>
      </c>
    </row>
    <row r="171" spans="1:10" ht="12.75">
      <c r="A171" s="198" t="s">
        <v>68</v>
      </c>
      <c r="B171" s="182"/>
      <c r="C171" s="183"/>
      <c r="D171" s="186"/>
      <c r="E171" s="182"/>
      <c r="F171" s="183"/>
      <c r="G171" s="186"/>
      <c r="H171" s="185"/>
      <c r="I171" s="183"/>
      <c r="J171" s="186"/>
    </row>
    <row r="172" spans="1:10" ht="12.75">
      <c r="A172" s="198" t="s">
        <v>36</v>
      </c>
      <c r="B172" s="201"/>
      <c r="C172" s="183" t="s">
        <v>10</v>
      </c>
      <c r="D172" s="186" t="s">
        <v>10</v>
      </c>
      <c r="E172" s="201"/>
      <c r="F172" s="183" t="s">
        <v>9</v>
      </c>
      <c r="G172" s="186" t="s">
        <v>9</v>
      </c>
      <c r="H172" s="191"/>
      <c r="I172" s="183" t="s">
        <v>9</v>
      </c>
      <c r="J172" s="186" t="s">
        <v>9</v>
      </c>
    </row>
    <row r="173" spans="1:10" ht="12.75">
      <c r="A173" s="189" t="s">
        <v>85</v>
      </c>
      <c r="B173" s="201"/>
      <c r="C173" s="183">
        <v>31</v>
      </c>
      <c r="D173" s="186">
        <f>C173*100000/338304</f>
        <v>9.16335603480893</v>
      </c>
      <c r="E173" s="201"/>
      <c r="F173" s="183">
        <v>16</v>
      </c>
      <c r="G173" s="186">
        <f>F173*100000/50196</f>
        <v>31.87504980476532</v>
      </c>
      <c r="H173" s="191"/>
      <c r="I173" s="183">
        <v>8</v>
      </c>
      <c r="J173" s="186">
        <f>I173*100000/52696</f>
        <v>15.18141794443601</v>
      </c>
    </row>
    <row r="174" spans="1:16" s="255" customFormat="1" ht="12.75">
      <c r="A174" s="190" t="s">
        <v>84</v>
      </c>
      <c r="B174" s="185"/>
      <c r="C174" s="183" t="s">
        <v>9</v>
      </c>
      <c r="D174" s="186" t="s">
        <v>9</v>
      </c>
      <c r="E174" s="185"/>
      <c r="F174" s="183">
        <v>6</v>
      </c>
      <c r="G174" s="186">
        <f>F174*100000/50196</f>
        <v>11.953143676786995</v>
      </c>
      <c r="H174" s="185"/>
      <c r="I174" s="183" t="s">
        <v>10</v>
      </c>
      <c r="J174" s="186" t="s">
        <v>10</v>
      </c>
      <c r="K174" s="243"/>
      <c r="L174" s="243"/>
      <c r="M174" s="243"/>
      <c r="N174" s="243"/>
      <c r="O174" s="243"/>
      <c r="P174" s="243"/>
    </row>
    <row r="175" spans="1:16" s="255" customFormat="1" ht="12.75">
      <c r="A175" s="190"/>
      <c r="B175" s="202"/>
      <c r="C175" s="203"/>
      <c r="D175" s="204"/>
      <c r="E175" s="202"/>
      <c r="F175" s="202"/>
      <c r="G175" s="205"/>
      <c r="H175" s="206"/>
      <c r="I175" s="202"/>
      <c r="J175" s="207"/>
      <c r="K175" s="243"/>
      <c r="L175" s="243"/>
      <c r="M175" s="243"/>
      <c r="N175" s="243"/>
      <c r="O175" s="243"/>
      <c r="P175" s="243"/>
    </row>
    <row r="176" spans="1:10" ht="13.5">
      <c r="A176" s="177" t="s">
        <v>229</v>
      </c>
      <c r="B176" s="193"/>
      <c r="C176" s="194">
        <v>12</v>
      </c>
      <c r="D176" s="195">
        <f>C176*100000/338304</f>
        <v>3.547105561861521</v>
      </c>
      <c r="E176" s="193"/>
      <c r="F176" s="194">
        <v>37</v>
      </c>
      <c r="G176" s="195">
        <f>F176*100000/50196</f>
        <v>73.7110526735198</v>
      </c>
      <c r="H176" s="193"/>
      <c r="I176" s="194">
        <v>32</v>
      </c>
      <c r="J176" s="195">
        <f>I176*100000/52696</f>
        <v>60.72567177774404</v>
      </c>
    </row>
    <row r="177" s="243" customFormat="1" ht="11.25"/>
    <row r="178" spans="1:16" s="68" customFormat="1" ht="13.5">
      <c r="A178" s="176" t="s">
        <v>38</v>
      </c>
      <c r="B178" s="244" t="s">
        <v>469</v>
      </c>
      <c r="C178" s="245"/>
      <c r="D178" s="246"/>
      <c r="E178" s="244" t="s">
        <v>470</v>
      </c>
      <c r="F178" s="245"/>
      <c r="G178" s="246"/>
      <c r="H178" s="244" t="s">
        <v>471</v>
      </c>
      <c r="I178" s="245"/>
      <c r="J178" s="246"/>
      <c r="K178" s="32"/>
      <c r="L178" s="32"/>
      <c r="M178" s="32"/>
      <c r="N178" s="32"/>
      <c r="O178" s="32"/>
      <c r="P178" s="32"/>
    </row>
    <row r="179" spans="1:16" s="209" customFormat="1" ht="13.5">
      <c r="A179" s="247" t="s">
        <v>472</v>
      </c>
      <c r="B179" s="248" t="s">
        <v>208</v>
      </c>
      <c r="C179" s="249" t="s">
        <v>473</v>
      </c>
      <c r="D179" s="250" t="s">
        <v>474</v>
      </c>
      <c r="E179" s="248" t="s">
        <v>208</v>
      </c>
      <c r="F179" s="249" t="s">
        <v>473</v>
      </c>
      <c r="G179" s="250" t="s">
        <v>474</v>
      </c>
      <c r="H179" s="248" t="s">
        <v>208</v>
      </c>
      <c r="I179" s="249" t="s">
        <v>473</v>
      </c>
      <c r="J179" s="250" t="s">
        <v>474</v>
      </c>
      <c r="K179" s="32"/>
      <c r="L179" s="32"/>
      <c r="M179" s="32"/>
      <c r="N179" s="32"/>
      <c r="O179" s="32"/>
      <c r="P179" s="32"/>
    </row>
    <row r="180" spans="1:10" ht="13.5">
      <c r="A180" s="252" t="s">
        <v>230</v>
      </c>
      <c r="B180" s="185"/>
      <c r="C180" s="183">
        <v>6344</v>
      </c>
      <c r="D180" s="186">
        <f>C180*100000/284965</f>
        <v>2226.238309967891</v>
      </c>
      <c r="E180" s="185"/>
      <c r="F180" s="183">
        <v>1572</v>
      </c>
      <c r="G180" s="186">
        <f>F180*100000/42318</f>
        <v>3714.7313200056715</v>
      </c>
      <c r="H180" s="185"/>
      <c r="I180" s="183">
        <v>1392</v>
      </c>
      <c r="J180" s="186">
        <f>I180*100000/44165</f>
        <v>3151.8170496999887</v>
      </c>
    </row>
    <row r="181" spans="1:10" ht="12.75">
      <c r="A181" s="187"/>
      <c r="B181" s="182"/>
      <c r="C181" s="183"/>
      <c r="D181" s="184"/>
      <c r="E181" s="182"/>
      <c r="F181" s="183"/>
      <c r="G181" s="184"/>
      <c r="H181" s="182"/>
      <c r="I181" s="183"/>
      <c r="J181" s="184"/>
    </row>
    <row r="182" spans="1:10" ht="12.75">
      <c r="A182" s="253" t="s">
        <v>43</v>
      </c>
      <c r="B182" s="185">
        <v>9</v>
      </c>
      <c r="C182" s="183">
        <v>166</v>
      </c>
      <c r="D182" s="186">
        <f>C182*100000/284965</f>
        <v>58.2527678837752</v>
      </c>
      <c r="E182" s="185">
        <v>8</v>
      </c>
      <c r="F182" s="183">
        <v>51</v>
      </c>
      <c r="G182" s="186">
        <f>F182*100000/42318</f>
        <v>120.51609244293209</v>
      </c>
      <c r="H182" s="185">
        <v>8</v>
      </c>
      <c r="I182" s="183">
        <v>38</v>
      </c>
      <c r="J182" s="186">
        <f>I182*100000/44165</f>
        <v>86.04098267859165</v>
      </c>
    </row>
    <row r="183" spans="1:10" ht="12.75">
      <c r="A183" s="187" t="s">
        <v>55</v>
      </c>
      <c r="B183" s="185"/>
      <c r="C183" s="183" t="s">
        <v>10</v>
      </c>
      <c r="D183" s="186" t="s">
        <v>10</v>
      </c>
      <c r="E183" s="185"/>
      <c r="F183" s="183">
        <v>9</v>
      </c>
      <c r="G183" s="186">
        <f>F183*100000/42318</f>
        <v>21.26754572522331</v>
      </c>
      <c r="H183" s="185"/>
      <c r="I183" s="183" t="s">
        <v>10</v>
      </c>
      <c r="J183" s="186" t="s">
        <v>10</v>
      </c>
    </row>
    <row r="184" spans="1:10" ht="12.75">
      <c r="A184" s="187" t="s">
        <v>56</v>
      </c>
      <c r="B184" s="182"/>
      <c r="C184" s="183">
        <v>11</v>
      </c>
      <c r="D184" s="186">
        <f>C184*100000/284965</f>
        <v>3.860123173021248</v>
      </c>
      <c r="E184" s="185"/>
      <c r="F184" s="183" t="s">
        <v>10</v>
      </c>
      <c r="G184" s="186" t="s">
        <v>10</v>
      </c>
      <c r="H184" s="185"/>
      <c r="I184" s="183" t="s">
        <v>10</v>
      </c>
      <c r="J184" s="186" t="s">
        <v>10</v>
      </c>
    </row>
    <row r="185" spans="1:10" ht="12.75">
      <c r="A185" s="253" t="s">
        <v>11</v>
      </c>
      <c r="B185" s="185">
        <v>8</v>
      </c>
      <c r="C185" s="183">
        <v>173</v>
      </c>
      <c r="D185" s="186">
        <f>C185*100000/284965</f>
        <v>60.70920990297054</v>
      </c>
      <c r="E185" s="185"/>
      <c r="F185" s="183">
        <v>18</v>
      </c>
      <c r="G185" s="186">
        <f>F185*100000/42318</f>
        <v>42.53509145044662</v>
      </c>
      <c r="H185" s="185">
        <v>10</v>
      </c>
      <c r="I185" s="183">
        <v>23</v>
      </c>
      <c r="J185" s="186">
        <f>I185*100000/44165</f>
        <v>52.07743688441073</v>
      </c>
    </row>
    <row r="186" spans="1:10" ht="12.75">
      <c r="A186" s="187" t="s">
        <v>54</v>
      </c>
      <c r="B186" s="185"/>
      <c r="C186" s="183">
        <v>88</v>
      </c>
      <c r="D186" s="186">
        <f>C186*100000/284965</f>
        <v>30.880985384169986</v>
      </c>
      <c r="E186" s="185"/>
      <c r="F186" s="183">
        <v>7</v>
      </c>
      <c r="G186" s="186">
        <f>F186*100000/42318</f>
        <v>16.541424452951464</v>
      </c>
      <c r="H186" s="185"/>
      <c r="I186" s="183">
        <v>9</v>
      </c>
      <c r="J186" s="186">
        <f>I186*100000/44165</f>
        <v>20.37812747650855</v>
      </c>
    </row>
    <row r="187" spans="1:10" ht="12.75">
      <c r="A187" s="189" t="s">
        <v>57</v>
      </c>
      <c r="B187" s="185"/>
      <c r="C187" s="183" t="s">
        <v>10</v>
      </c>
      <c r="D187" s="186" t="s">
        <v>10</v>
      </c>
      <c r="E187" s="185"/>
      <c r="F187" s="183" t="s">
        <v>10</v>
      </c>
      <c r="G187" s="186" t="s">
        <v>10</v>
      </c>
      <c r="H187" s="185"/>
      <c r="I187" s="183" t="s">
        <v>9</v>
      </c>
      <c r="J187" s="186" t="s">
        <v>9</v>
      </c>
    </row>
    <row r="188" spans="1:10" ht="12.75">
      <c r="A188" s="189" t="s">
        <v>12</v>
      </c>
      <c r="B188" s="185"/>
      <c r="C188" s="183" t="s">
        <v>9</v>
      </c>
      <c r="D188" s="186" t="s">
        <v>9</v>
      </c>
      <c r="E188" s="185"/>
      <c r="F188" s="183" t="s">
        <v>9</v>
      </c>
      <c r="G188" s="186" t="s">
        <v>9</v>
      </c>
      <c r="H188" s="185"/>
      <c r="I188" s="183" t="s">
        <v>9</v>
      </c>
      <c r="J188" s="186" t="s">
        <v>9</v>
      </c>
    </row>
    <row r="189" spans="1:10" ht="12.75">
      <c r="A189" s="189" t="s">
        <v>13</v>
      </c>
      <c r="B189" s="185"/>
      <c r="C189" s="183" t="s">
        <v>10</v>
      </c>
      <c r="D189" s="186" t="s">
        <v>10</v>
      </c>
      <c r="E189" s="185"/>
      <c r="F189" s="183" t="s">
        <v>9</v>
      </c>
      <c r="G189" s="186" t="s">
        <v>9</v>
      </c>
      <c r="H189" s="185"/>
      <c r="I189" s="183" t="s">
        <v>9</v>
      </c>
      <c r="J189" s="186" t="s">
        <v>9</v>
      </c>
    </row>
    <row r="190" spans="1:10" ht="12.75">
      <c r="A190" s="189" t="s">
        <v>14</v>
      </c>
      <c r="B190" s="185"/>
      <c r="C190" s="183" t="s">
        <v>9</v>
      </c>
      <c r="D190" s="186" t="s">
        <v>9</v>
      </c>
      <c r="E190" s="185"/>
      <c r="F190" s="183" t="s">
        <v>9</v>
      </c>
      <c r="G190" s="186" t="s">
        <v>9</v>
      </c>
      <c r="H190" s="185"/>
      <c r="I190" s="183" t="s">
        <v>9</v>
      </c>
      <c r="J190" s="186" t="s">
        <v>9</v>
      </c>
    </row>
    <row r="191" spans="1:10" ht="12.75">
      <c r="A191" s="189" t="s">
        <v>15</v>
      </c>
      <c r="B191" s="185"/>
      <c r="C191" s="183" t="s">
        <v>9</v>
      </c>
      <c r="D191" s="186" t="s">
        <v>9</v>
      </c>
      <c r="E191" s="185"/>
      <c r="F191" s="183" t="s">
        <v>9</v>
      </c>
      <c r="G191" s="186" t="s">
        <v>9</v>
      </c>
      <c r="H191" s="185"/>
      <c r="I191" s="183" t="s">
        <v>9</v>
      </c>
      <c r="J191" s="186" t="s">
        <v>9</v>
      </c>
    </row>
    <row r="192" spans="1:10" ht="12.75">
      <c r="A192" s="189" t="s">
        <v>16</v>
      </c>
      <c r="B192" s="185"/>
      <c r="C192" s="183" t="s">
        <v>9</v>
      </c>
      <c r="D192" s="186" t="s">
        <v>9</v>
      </c>
      <c r="E192" s="185"/>
      <c r="F192" s="183" t="s">
        <v>9</v>
      </c>
      <c r="G192" s="186" t="s">
        <v>9</v>
      </c>
      <c r="H192" s="185"/>
      <c r="I192" s="183" t="s">
        <v>9</v>
      </c>
      <c r="J192" s="186" t="s">
        <v>9</v>
      </c>
    </row>
    <row r="193" spans="1:10" ht="12.75">
      <c r="A193" s="189" t="s">
        <v>58</v>
      </c>
      <c r="B193" s="185"/>
      <c r="C193" s="183" t="s">
        <v>10</v>
      </c>
      <c r="D193" s="186" t="s">
        <v>10</v>
      </c>
      <c r="E193" s="185"/>
      <c r="F193" s="183" t="s">
        <v>9</v>
      </c>
      <c r="G193" s="186" t="s">
        <v>9</v>
      </c>
      <c r="H193" s="185"/>
      <c r="I193" s="183" t="s">
        <v>9</v>
      </c>
      <c r="J193" s="186" t="s">
        <v>9</v>
      </c>
    </row>
    <row r="194" spans="1:10" ht="12.75">
      <c r="A194" s="190" t="s">
        <v>59</v>
      </c>
      <c r="B194" s="185"/>
      <c r="C194" s="183" t="s">
        <v>10</v>
      </c>
      <c r="D194" s="186" t="s">
        <v>10</v>
      </c>
      <c r="E194" s="185"/>
      <c r="F194" s="183" t="s">
        <v>9</v>
      </c>
      <c r="G194" s="186" t="s">
        <v>9</v>
      </c>
      <c r="H194" s="185"/>
      <c r="I194" s="183" t="s">
        <v>9</v>
      </c>
      <c r="J194" s="186" t="s">
        <v>9</v>
      </c>
    </row>
    <row r="195" spans="1:10" ht="12.75">
      <c r="A195" s="189" t="s">
        <v>17</v>
      </c>
      <c r="B195" s="185"/>
      <c r="C195" s="183">
        <v>21</v>
      </c>
      <c r="D195" s="186">
        <f>C195*100000/284965</f>
        <v>7.3693260575860196</v>
      </c>
      <c r="E195" s="185"/>
      <c r="F195" s="183" t="s">
        <v>10</v>
      </c>
      <c r="G195" s="186" t="s">
        <v>10</v>
      </c>
      <c r="H195" s="185"/>
      <c r="I195" s="183">
        <v>6</v>
      </c>
      <c r="J195" s="186">
        <f>I195*100000/44165</f>
        <v>13.585418317672366</v>
      </c>
    </row>
    <row r="196" spans="1:10" ht="12.75">
      <c r="A196" s="187" t="s">
        <v>53</v>
      </c>
      <c r="B196" s="185"/>
      <c r="C196" s="183">
        <v>74</v>
      </c>
      <c r="D196" s="186">
        <f>C196*100000/284965</f>
        <v>25.968101345779306</v>
      </c>
      <c r="E196" s="185"/>
      <c r="F196" s="183">
        <v>9</v>
      </c>
      <c r="G196" s="186">
        <f>F196*100000/42318</f>
        <v>21.26754572522331</v>
      </c>
      <c r="H196" s="185"/>
      <c r="I196" s="183">
        <v>12</v>
      </c>
      <c r="J196" s="186">
        <f>I196*100000/44165</f>
        <v>27.17083663534473</v>
      </c>
    </row>
    <row r="197" spans="1:10" ht="12.75">
      <c r="A197" s="187" t="s">
        <v>52</v>
      </c>
      <c r="B197" s="182"/>
      <c r="C197" s="183" t="s">
        <v>10</v>
      </c>
      <c r="D197" s="186" t="s">
        <v>10</v>
      </c>
      <c r="E197" s="182"/>
      <c r="F197" s="183" t="s">
        <v>9</v>
      </c>
      <c r="G197" s="186" t="s">
        <v>9</v>
      </c>
      <c r="H197" s="185"/>
      <c r="I197" s="183" t="s">
        <v>9</v>
      </c>
      <c r="J197" s="186" t="s">
        <v>9</v>
      </c>
    </row>
    <row r="198" spans="1:10" ht="12.75">
      <c r="A198" s="253" t="s">
        <v>69</v>
      </c>
      <c r="B198" s="185">
        <v>7</v>
      </c>
      <c r="C198" s="183">
        <v>216</v>
      </c>
      <c r="D198" s="186">
        <f>C198*100000/284965</f>
        <v>75.79878230659905</v>
      </c>
      <c r="E198" s="185">
        <v>7</v>
      </c>
      <c r="F198" s="183">
        <v>68</v>
      </c>
      <c r="G198" s="186">
        <f>F198*100000/42318</f>
        <v>160.68812325724278</v>
      </c>
      <c r="H198" s="185">
        <v>7</v>
      </c>
      <c r="I198" s="183">
        <v>43</v>
      </c>
      <c r="J198" s="186">
        <f>I198*100000/44165</f>
        <v>97.36216460998529</v>
      </c>
    </row>
    <row r="199" spans="1:10" ht="12.75">
      <c r="A199" s="189" t="s">
        <v>51</v>
      </c>
      <c r="B199" s="185"/>
      <c r="C199" s="183">
        <v>114</v>
      </c>
      <c r="D199" s="186">
        <f>C199*100000/284965</f>
        <v>40.00491288403839</v>
      </c>
      <c r="E199" s="185"/>
      <c r="F199" s="183">
        <v>46</v>
      </c>
      <c r="G199" s="186">
        <f>F199*100000/42318</f>
        <v>108.70078926225247</v>
      </c>
      <c r="H199" s="185"/>
      <c r="I199" s="183">
        <v>31</v>
      </c>
      <c r="J199" s="186">
        <f>I199*100000/44165</f>
        <v>70.19132797464056</v>
      </c>
    </row>
    <row r="200" spans="1:10" ht="13.5">
      <c r="A200" s="190" t="s">
        <v>228</v>
      </c>
      <c r="B200" s="185"/>
      <c r="C200" s="183" t="s">
        <v>9</v>
      </c>
      <c r="D200" s="186" t="s">
        <v>9</v>
      </c>
      <c r="E200" s="185"/>
      <c r="F200" s="183" t="s">
        <v>9</v>
      </c>
      <c r="G200" s="186" t="s">
        <v>9</v>
      </c>
      <c r="H200" s="185"/>
      <c r="I200" s="183" t="s">
        <v>9</v>
      </c>
      <c r="J200" s="186" t="s">
        <v>9</v>
      </c>
    </row>
    <row r="201" spans="1:10" ht="12.75">
      <c r="A201" s="189" t="s">
        <v>50</v>
      </c>
      <c r="B201" s="185"/>
      <c r="C201" s="183">
        <v>43</v>
      </c>
      <c r="D201" s="186">
        <f aca="true" t="shared" si="1" ref="D201:D207">C201*100000/284965</f>
        <v>15.089572403628516</v>
      </c>
      <c r="E201" s="185"/>
      <c r="F201" s="183">
        <v>10</v>
      </c>
      <c r="G201" s="186">
        <f>F201*100000/42318</f>
        <v>23.63060636135923</v>
      </c>
      <c r="H201" s="185"/>
      <c r="I201" s="183">
        <v>6</v>
      </c>
      <c r="J201" s="186">
        <f aca="true" t="shared" si="2" ref="J201:J206">I201*100000/44165</f>
        <v>13.585418317672366</v>
      </c>
    </row>
    <row r="202" spans="1:10" ht="12.75">
      <c r="A202" s="253" t="s">
        <v>99</v>
      </c>
      <c r="B202" s="185"/>
      <c r="C202" s="183">
        <v>55</v>
      </c>
      <c r="D202" s="186">
        <f t="shared" si="1"/>
        <v>19.30061586510624</v>
      </c>
      <c r="E202" s="185">
        <v>4</v>
      </c>
      <c r="F202" s="183">
        <v>162</v>
      </c>
      <c r="G202" s="186">
        <f>F202*100000/42318</f>
        <v>382.8158230540196</v>
      </c>
      <c r="H202" s="185"/>
      <c r="I202" s="183">
        <v>22</v>
      </c>
      <c r="J202" s="186">
        <f t="shared" si="2"/>
        <v>49.813200498132005</v>
      </c>
    </row>
    <row r="203" spans="1:10" ht="12.75">
      <c r="A203" s="253" t="s">
        <v>70</v>
      </c>
      <c r="B203" s="185">
        <v>1</v>
      </c>
      <c r="C203" s="183">
        <v>1605</v>
      </c>
      <c r="D203" s="186">
        <f t="shared" si="1"/>
        <v>563.2270629726457</v>
      </c>
      <c r="E203" s="185">
        <v>2</v>
      </c>
      <c r="F203" s="183">
        <v>291</v>
      </c>
      <c r="G203" s="186">
        <f>F203*100000/42318</f>
        <v>687.6506451155536</v>
      </c>
      <c r="H203" s="185">
        <v>2</v>
      </c>
      <c r="I203" s="183">
        <v>277</v>
      </c>
      <c r="J203" s="186">
        <f t="shared" si="2"/>
        <v>627.1934789992075</v>
      </c>
    </row>
    <row r="204" spans="1:10" ht="12.75">
      <c r="A204" s="189" t="s">
        <v>72</v>
      </c>
      <c r="B204" s="185"/>
      <c r="C204" s="183">
        <v>1036</v>
      </c>
      <c r="D204" s="186">
        <f t="shared" si="1"/>
        <v>363.5534188409103</v>
      </c>
      <c r="E204" s="185"/>
      <c r="F204" s="183">
        <v>202</v>
      </c>
      <c r="G204" s="186">
        <f>F204*100000/42318</f>
        <v>477.3382484994565</v>
      </c>
      <c r="H204" s="185"/>
      <c r="I204" s="183">
        <v>172</v>
      </c>
      <c r="J204" s="186">
        <f t="shared" si="2"/>
        <v>389.44865843994114</v>
      </c>
    </row>
    <row r="205" spans="1:10" ht="12.75">
      <c r="A205" s="189" t="s">
        <v>94</v>
      </c>
      <c r="B205" s="185"/>
      <c r="C205" s="183">
        <v>182</v>
      </c>
      <c r="D205" s="186">
        <f t="shared" si="1"/>
        <v>63.867492499078836</v>
      </c>
      <c r="E205" s="185"/>
      <c r="F205" s="183">
        <v>18</v>
      </c>
      <c r="G205" s="186">
        <f>F205*100000/42318</f>
        <v>42.53509145044662</v>
      </c>
      <c r="H205" s="185"/>
      <c r="I205" s="183">
        <v>44</v>
      </c>
      <c r="J205" s="186">
        <f t="shared" si="2"/>
        <v>99.62640099626401</v>
      </c>
    </row>
    <row r="206" spans="1:10" ht="12.75">
      <c r="A206" s="190" t="s">
        <v>71</v>
      </c>
      <c r="B206" s="191"/>
      <c r="C206" s="183">
        <v>45</v>
      </c>
      <c r="D206" s="186">
        <f t="shared" si="1"/>
        <v>15.79141298054147</v>
      </c>
      <c r="E206" s="191"/>
      <c r="F206" s="183" t="s">
        <v>10</v>
      </c>
      <c r="G206" s="186" t="s">
        <v>10</v>
      </c>
      <c r="H206" s="191"/>
      <c r="I206" s="183">
        <v>7</v>
      </c>
      <c r="J206" s="186">
        <f t="shared" si="2"/>
        <v>15.849654703951092</v>
      </c>
    </row>
    <row r="207" spans="1:10" ht="12.75">
      <c r="A207" s="192" t="s">
        <v>49</v>
      </c>
      <c r="B207" s="193"/>
      <c r="C207" s="194">
        <v>25</v>
      </c>
      <c r="D207" s="195">
        <f t="shared" si="1"/>
        <v>8.773007211411928</v>
      </c>
      <c r="E207" s="193"/>
      <c r="F207" s="194" t="s">
        <v>10</v>
      </c>
      <c r="G207" s="195" t="s">
        <v>10</v>
      </c>
      <c r="H207" s="193"/>
      <c r="I207" s="194" t="s">
        <v>10</v>
      </c>
      <c r="J207" s="195" t="s">
        <v>10</v>
      </c>
    </row>
    <row r="208" spans="1:10" ht="12.75">
      <c r="A208" s="243"/>
      <c r="B208" s="243"/>
      <c r="C208" s="243"/>
      <c r="D208" s="243"/>
      <c r="E208" s="243"/>
      <c r="F208" s="243"/>
      <c r="G208" s="243"/>
      <c r="H208" s="243"/>
      <c r="I208" s="243"/>
      <c r="J208" s="243"/>
    </row>
    <row r="209" spans="1:16" s="68" customFormat="1" ht="13.5">
      <c r="A209" s="176" t="s">
        <v>88</v>
      </c>
      <c r="B209" s="244" t="s">
        <v>469</v>
      </c>
      <c r="C209" s="245"/>
      <c r="D209" s="246"/>
      <c r="E209" s="244" t="s">
        <v>470</v>
      </c>
      <c r="F209" s="245"/>
      <c r="G209" s="246"/>
      <c r="H209" s="244" t="s">
        <v>471</v>
      </c>
      <c r="I209" s="245"/>
      <c r="J209" s="246"/>
      <c r="K209" s="32"/>
      <c r="L209" s="32"/>
      <c r="M209" s="32"/>
      <c r="N209" s="32"/>
      <c r="O209" s="32"/>
      <c r="P209" s="32"/>
    </row>
    <row r="210" spans="1:16" s="209" customFormat="1" ht="13.5">
      <c r="A210" s="247" t="s">
        <v>472</v>
      </c>
      <c r="B210" s="248" t="s">
        <v>208</v>
      </c>
      <c r="C210" s="249" t="s">
        <v>473</v>
      </c>
      <c r="D210" s="250" t="s">
        <v>474</v>
      </c>
      <c r="E210" s="248" t="s">
        <v>208</v>
      </c>
      <c r="F210" s="249" t="s">
        <v>473</v>
      </c>
      <c r="G210" s="250" t="s">
        <v>474</v>
      </c>
      <c r="H210" s="248" t="s">
        <v>208</v>
      </c>
      <c r="I210" s="249" t="s">
        <v>473</v>
      </c>
      <c r="J210" s="250" t="s">
        <v>474</v>
      </c>
      <c r="K210" s="32"/>
      <c r="L210" s="32"/>
      <c r="M210" s="32"/>
      <c r="N210" s="32"/>
      <c r="O210" s="32"/>
      <c r="P210" s="32"/>
    </row>
    <row r="211" spans="1:10" ht="12.75">
      <c r="A211" s="253" t="s">
        <v>73</v>
      </c>
      <c r="B211" s="185">
        <v>10</v>
      </c>
      <c r="C211" s="183">
        <v>132</v>
      </c>
      <c r="D211" s="186">
        <f>C211*100000/284965</f>
        <v>46.32147807625498</v>
      </c>
      <c r="E211" s="185"/>
      <c r="F211" s="183">
        <v>24</v>
      </c>
      <c r="G211" s="186">
        <f>F211*100000/42318</f>
        <v>56.713455267262155</v>
      </c>
      <c r="H211" s="185"/>
      <c r="I211" s="183">
        <v>24</v>
      </c>
      <c r="J211" s="186">
        <f>I211*100000/44165</f>
        <v>54.34167327068946</v>
      </c>
    </row>
    <row r="212" spans="1:10" ht="12.75">
      <c r="A212" s="189" t="s">
        <v>74</v>
      </c>
      <c r="B212" s="185"/>
      <c r="C212" s="183">
        <v>91</v>
      </c>
      <c r="D212" s="186">
        <f>C212*100000/284965</f>
        <v>31.933746249539418</v>
      </c>
      <c r="E212" s="185"/>
      <c r="F212" s="183">
        <v>16</v>
      </c>
      <c r="G212" s="186">
        <f>F212*100000/42318</f>
        <v>37.808970178174775</v>
      </c>
      <c r="H212" s="185"/>
      <c r="I212" s="183">
        <v>19</v>
      </c>
      <c r="J212" s="186">
        <f>I212*100000/44165</f>
        <v>43.02049133929582</v>
      </c>
    </row>
    <row r="213" spans="1:10" ht="12.75">
      <c r="A213" s="190" t="s">
        <v>18</v>
      </c>
      <c r="B213" s="185"/>
      <c r="C213" s="183" t="s">
        <v>10</v>
      </c>
      <c r="D213" s="186" t="s">
        <v>10</v>
      </c>
      <c r="E213" s="185"/>
      <c r="F213" s="183" t="s">
        <v>10</v>
      </c>
      <c r="G213" s="186" t="s">
        <v>10</v>
      </c>
      <c r="H213" s="185"/>
      <c r="I213" s="183" t="s">
        <v>10</v>
      </c>
      <c r="J213" s="186" t="s">
        <v>10</v>
      </c>
    </row>
    <row r="214" spans="1:10" ht="12.75">
      <c r="A214" s="190" t="s">
        <v>19</v>
      </c>
      <c r="B214" s="182"/>
      <c r="C214" s="183" t="s">
        <v>9</v>
      </c>
      <c r="D214" s="188" t="s">
        <v>9</v>
      </c>
      <c r="E214" s="185"/>
      <c r="F214" s="183" t="s">
        <v>9</v>
      </c>
      <c r="G214" s="186" t="s">
        <v>9</v>
      </c>
      <c r="H214" s="182"/>
      <c r="I214" s="183" t="s">
        <v>9</v>
      </c>
      <c r="J214" s="186" t="s">
        <v>9</v>
      </c>
    </row>
    <row r="215" spans="1:10" ht="12.75">
      <c r="A215" s="187" t="s">
        <v>105</v>
      </c>
      <c r="B215" s="197"/>
      <c r="C215" s="183">
        <v>139</v>
      </c>
      <c r="D215" s="186">
        <f>C215*100000/284965</f>
        <v>48.77792009545032</v>
      </c>
      <c r="E215" s="191"/>
      <c r="F215" s="183">
        <v>41</v>
      </c>
      <c r="G215" s="186">
        <f>F215*100000/42318</f>
        <v>96.88548608157285</v>
      </c>
      <c r="H215" s="191"/>
      <c r="I215" s="183">
        <v>13</v>
      </c>
      <c r="J215" s="186">
        <f>I215*100000/44165</f>
        <v>29.435073021623456</v>
      </c>
    </row>
    <row r="216" spans="1:10" ht="12.75">
      <c r="A216" s="254" t="s">
        <v>61</v>
      </c>
      <c r="B216" s="182"/>
      <c r="C216" s="183">
        <v>84</v>
      </c>
      <c r="D216" s="186">
        <f>C216*100000/284965</f>
        <v>29.477304230344078</v>
      </c>
      <c r="E216" s="182"/>
      <c r="F216" s="183">
        <v>27</v>
      </c>
      <c r="G216" s="186">
        <f>F216*100000/42318</f>
        <v>63.80263717566993</v>
      </c>
      <c r="H216" s="182"/>
      <c r="I216" s="183">
        <v>7</v>
      </c>
      <c r="J216" s="186">
        <f>I216*100000/44165</f>
        <v>15.849654703951092</v>
      </c>
    </row>
    <row r="217" spans="1:10" ht="12.75">
      <c r="A217" s="254" t="s">
        <v>60</v>
      </c>
      <c r="B217" s="182"/>
      <c r="C217" s="183"/>
      <c r="D217" s="186"/>
      <c r="E217" s="182"/>
      <c r="F217" s="183"/>
      <c r="G217" s="186"/>
      <c r="H217" s="182"/>
      <c r="I217" s="183"/>
      <c r="J217" s="186"/>
    </row>
    <row r="218" spans="1:10" ht="12.75">
      <c r="A218" s="190" t="s">
        <v>20</v>
      </c>
      <c r="B218" s="185"/>
      <c r="C218" s="183" t="s">
        <v>10</v>
      </c>
      <c r="D218" s="186" t="s">
        <v>10</v>
      </c>
      <c r="E218" s="185"/>
      <c r="F218" s="183" t="s">
        <v>9</v>
      </c>
      <c r="G218" s="186" t="s">
        <v>9</v>
      </c>
      <c r="H218" s="185"/>
      <c r="I218" s="183" t="s">
        <v>10</v>
      </c>
      <c r="J218" s="186" t="s">
        <v>10</v>
      </c>
    </row>
    <row r="219" spans="1:10" ht="12.75">
      <c r="A219" s="198" t="s">
        <v>21</v>
      </c>
      <c r="B219" s="185"/>
      <c r="C219" s="183" t="s">
        <v>10</v>
      </c>
      <c r="D219" s="186" t="s">
        <v>10</v>
      </c>
      <c r="E219" s="185"/>
      <c r="F219" s="183" t="s">
        <v>9</v>
      </c>
      <c r="G219" s="186" t="s">
        <v>9</v>
      </c>
      <c r="H219" s="185"/>
      <c r="I219" s="183" t="s">
        <v>9</v>
      </c>
      <c r="J219" s="186" t="s">
        <v>9</v>
      </c>
    </row>
    <row r="220" spans="1:10" ht="12.75">
      <c r="A220" s="198" t="s">
        <v>22</v>
      </c>
      <c r="B220" s="185"/>
      <c r="C220" s="183" t="s">
        <v>9</v>
      </c>
      <c r="D220" s="186" t="s">
        <v>9</v>
      </c>
      <c r="E220" s="185"/>
      <c r="F220" s="183" t="s">
        <v>9</v>
      </c>
      <c r="G220" s="186" t="s">
        <v>9</v>
      </c>
      <c r="H220" s="185"/>
      <c r="I220" s="183" t="s">
        <v>9</v>
      </c>
      <c r="J220" s="186" t="s">
        <v>9</v>
      </c>
    </row>
    <row r="221" spans="1:10" ht="12.75">
      <c r="A221" s="190" t="s">
        <v>62</v>
      </c>
      <c r="B221" s="185"/>
      <c r="C221" s="183">
        <v>7</v>
      </c>
      <c r="D221" s="186">
        <f>C221*100000/284965</f>
        <v>2.45644201919534</v>
      </c>
      <c r="E221" s="185"/>
      <c r="F221" s="183" t="s">
        <v>10</v>
      </c>
      <c r="G221" s="186" t="s">
        <v>10</v>
      </c>
      <c r="H221" s="185"/>
      <c r="I221" s="183" t="s">
        <v>9</v>
      </c>
      <c r="J221" s="186" t="s">
        <v>9</v>
      </c>
    </row>
    <row r="222" spans="1:10" ht="12.75">
      <c r="A222" s="254" t="s">
        <v>75</v>
      </c>
      <c r="B222" s="185"/>
      <c r="C222" s="183">
        <v>7</v>
      </c>
      <c r="D222" s="186">
        <f>C222*100000/284965</f>
        <v>2.45644201919534</v>
      </c>
      <c r="E222" s="185"/>
      <c r="F222" s="183" t="s">
        <v>10</v>
      </c>
      <c r="G222" s="186" t="s">
        <v>10</v>
      </c>
      <c r="H222" s="185"/>
      <c r="I222" s="183" t="s">
        <v>10</v>
      </c>
      <c r="J222" s="186" t="s">
        <v>10</v>
      </c>
    </row>
    <row r="223" spans="1:10" ht="12.75">
      <c r="A223" s="189" t="s">
        <v>76</v>
      </c>
      <c r="B223" s="191"/>
      <c r="C223" s="183" t="s">
        <v>10</v>
      </c>
      <c r="D223" s="186" t="s">
        <v>10</v>
      </c>
      <c r="E223" s="191"/>
      <c r="F223" s="183" t="s">
        <v>10</v>
      </c>
      <c r="G223" s="186" t="s">
        <v>10</v>
      </c>
      <c r="H223" s="191"/>
      <c r="I223" s="183" t="s">
        <v>10</v>
      </c>
      <c r="J223" s="186" t="s">
        <v>10</v>
      </c>
    </row>
    <row r="224" spans="1:10" ht="12.75">
      <c r="A224" s="253" t="s">
        <v>77</v>
      </c>
      <c r="B224" s="185">
        <v>4</v>
      </c>
      <c r="C224" s="183">
        <v>432</v>
      </c>
      <c r="D224" s="186">
        <f>C224*100000/284965</f>
        <v>151.5975646131981</v>
      </c>
      <c r="E224" s="185">
        <v>6</v>
      </c>
      <c r="F224" s="183">
        <v>107</v>
      </c>
      <c r="G224" s="186">
        <f>F224*100000/42318</f>
        <v>252.84748806654378</v>
      </c>
      <c r="H224" s="185">
        <v>4</v>
      </c>
      <c r="I224" s="183">
        <v>129</v>
      </c>
      <c r="J224" s="186">
        <f>I224*100000/44165</f>
        <v>292.0864938299558</v>
      </c>
    </row>
    <row r="225" spans="1:10" ht="12.75">
      <c r="A225" s="189" t="s">
        <v>63</v>
      </c>
      <c r="B225" s="185"/>
      <c r="C225" s="183">
        <v>74</v>
      </c>
      <c r="D225" s="186">
        <f>C225*100000/284965</f>
        <v>25.968101345779306</v>
      </c>
      <c r="E225" s="185"/>
      <c r="F225" s="183">
        <v>23</v>
      </c>
      <c r="G225" s="186">
        <f>F225*100000/42318</f>
        <v>54.350394631126235</v>
      </c>
      <c r="H225" s="185"/>
      <c r="I225" s="183">
        <v>29</v>
      </c>
      <c r="J225" s="186">
        <f>I225*100000/44165</f>
        <v>65.6628552020831</v>
      </c>
    </row>
    <row r="226" spans="1:10" ht="12.75">
      <c r="A226" s="190" t="s">
        <v>23</v>
      </c>
      <c r="B226" s="185"/>
      <c r="C226" s="183">
        <v>72</v>
      </c>
      <c r="D226" s="186">
        <f>C226*100000/284965</f>
        <v>25.266260768866353</v>
      </c>
      <c r="E226" s="185"/>
      <c r="F226" s="183">
        <v>22</v>
      </c>
      <c r="G226" s="186">
        <f>F226*100000/42318</f>
        <v>51.98733399499031</v>
      </c>
      <c r="H226" s="185"/>
      <c r="I226" s="183">
        <v>25</v>
      </c>
      <c r="J226" s="186">
        <f>I226*100000/44165</f>
        <v>56.60590965696819</v>
      </c>
    </row>
    <row r="227" spans="1:10" ht="12.75">
      <c r="A227" s="189" t="s">
        <v>64</v>
      </c>
      <c r="B227" s="185"/>
      <c r="C227" s="183">
        <v>184</v>
      </c>
      <c r="D227" s="186">
        <f>C227*100000/284965</f>
        <v>64.56933307599179</v>
      </c>
      <c r="E227" s="185"/>
      <c r="F227" s="183">
        <v>60</v>
      </c>
      <c r="G227" s="186">
        <f>F227*100000/42318</f>
        <v>141.7836381681554</v>
      </c>
      <c r="H227" s="185"/>
      <c r="I227" s="183">
        <v>65</v>
      </c>
      <c r="J227" s="186">
        <f>I227*100000/44165</f>
        <v>147.1753651081173</v>
      </c>
    </row>
    <row r="228" spans="1:10" ht="12.75">
      <c r="A228" s="190" t="s">
        <v>65</v>
      </c>
      <c r="B228" s="185"/>
      <c r="C228" s="183">
        <v>9</v>
      </c>
      <c r="D228" s="186">
        <f>C228*100000/284965</f>
        <v>3.158282596108294</v>
      </c>
      <c r="E228" s="185"/>
      <c r="F228" s="183" t="s">
        <v>9</v>
      </c>
      <c r="G228" s="186" t="s">
        <v>9</v>
      </c>
      <c r="H228" s="185"/>
      <c r="I228" s="183" t="s">
        <v>10</v>
      </c>
      <c r="J228" s="186" t="s">
        <v>10</v>
      </c>
    </row>
    <row r="229" spans="1:10" ht="12.75">
      <c r="A229" s="190" t="s">
        <v>78</v>
      </c>
      <c r="B229" s="185"/>
      <c r="C229" s="183" t="s">
        <v>10</v>
      </c>
      <c r="D229" s="186" t="s">
        <v>10</v>
      </c>
      <c r="E229" s="185"/>
      <c r="F229" s="183" t="s">
        <v>9</v>
      </c>
      <c r="G229" s="186" t="s">
        <v>9</v>
      </c>
      <c r="H229" s="185"/>
      <c r="I229" s="183" t="s">
        <v>9</v>
      </c>
      <c r="J229" s="186" t="s">
        <v>9</v>
      </c>
    </row>
    <row r="230" spans="1:10" ht="12.75">
      <c r="A230" s="190" t="s">
        <v>24</v>
      </c>
      <c r="B230" s="185"/>
      <c r="C230" s="183" t="s">
        <v>10</v>
      </c>
      <c r="D230" s="186" t="s">
        <v>10</v>
      </c>
      <c r="E230" s="185"/>
      <c r="F230" s="183" t="s">
        <v>9</v>
      </c>
      <c r="G230" s="186" t="s">
        <v>9</v>
      </c>
      <c r="H230" s="185"/>
      <c r="I230" s="183" t="s">
        <v>10</v>
      </c>
      <c r="J230" s="186" t="s">
        <v>10</v>
      </c>
    </row>
    <row r="231" spans="1:10" ht="12.75">
      <c r="A231" s="190" t="s">
        <v>25</v>
      </c>
      <c r="B231" s="185"/>
      <c r="C231" s="183">
        <v>165</v>
      </c>
      <c r="D231" s="186">
        <f aca="true" t="shared" si="3" ref="D231:D236">C231*100000/284965</f>
        <v>57.90184759531872</v>
      </c>
      <c r="E231" s="185"/>
      <c r="F231" s="183">
        <v>60</v>
      </c>
      <c r="G231" s="186">
        <f>F231*100000/42318</f>
        <v>141.7836381681554</v>
      </c>
      <c r="H231" s="185"/>
      <c r="I231" s="183">
        <v>62</v>
      </c>
      <c r="J231" s="186">
        <f>I231*100000/44165</f>
        <v>140.38265594928112</v>
      </c>
    </row>
    <row r="232" spans="1:10" ht="12.75">
      <c r="A232" s="253" t="s">
        <v>79</v>
      </c>
      <c r="B232" s="185">
        <v>3</v>
      </c>
      <c r="C232" s="183">
        <v>881</v>
      </c>
      <c r="D232" s="186">
        <f t="shared" si="3"/>
        <v>309.1607741301563</v>
      </c>
      <c r="E232" s="185">
        <v>3</v>
      </c>
      <c r="F232" s="183">
        <v>162</v>
      </c>
      <c r="G232" s="186">
        <f>F232*100000/42318</f>
        <v>382.8158230540196</v>
      </c>
      <c r="H232" s="185">
        <v>3</v>
      </c>
      <c r="I232" s="183">
        <v>227</v>
      </c>
      <c r="J232" s="186">
        <f>I232*100000/44165</f>
        <v>513.9816596852711</v>
      </c>
    </row>
    <row r="233" spans="1:10" ht="12.75">
      <c r="A233" s="189" t="s">
        <v>26</v>
      </c>
      <c r="B233" s="185"/>
      <c r="C233" s="183">
        <v>7</v>
      </c>
      <c r="D233" s="186">
        <f t="shared" si="3"/>
        <v>2.45644201919534</v>
      </c>
      <c r="E233" s="185"/>
      <c r="F233" s="183" t="s">
        <v>10</v>
      </c>
      <c r="G233" s="186" t="s">
        <v>10</v>
      </c>
      <c r="H233" s="185"/>
      <c r="I233" s="183" t="s">
        <v>10</v>
      </c>
      <c r="J233" s="186" t="s">
        <v>10</v>
      </c>
    </row>
    <row r="234" spans="1:10" ht="12.75">
      <c r="A234" s="189" t="s">
        <v>27</v>
      </c>
      <c r="B234" s="185"/>
      <c r="C234" s="183">
        <v>417</v>
      </c>
      <c r="D234" s="186">
        <f t="shared" si="3"/>
        <v>146.33376028635095</v>
      </c>
      <c r="E234" s="185"/>
      <c r="F234" s="183">
        <v>31</v>
      </c>
      <c r="G234" s="186">
        <f>F234*100000/42318</f>
        <v>73.25487972021362</v>
      </c>
      <c r="H234" s="185"/>
      <c r="I234" s="183">
        <v>93</v>
      </c>
      <c r="J234" s="186">
        <f>I234*100000/44165</f>
        <v>210.57398392392165</v>
      </c>
    </row>
    <row r="235" spans="1:10" ht="12.75">
      <c r="A235" s="189" t="s">
        <v>28</v>
      </c>
      <c r="B235" s="191"/>
      <c r="C235" s="183">
        <v>106</v>
      </c>
      <c r="D235" s="186">
        <f t="shared" si="3"/>
        <v>37.197550576386575</v>
      </c>
      <c r="E235" s="191"/>
      <c r="F235" s="183">
        <v>19</v>
      </c>
      <c r="G235" s="186">
        <f>F235*100000/42318</f>
        <v>44.89815208658254</v>
      </c>
      <c r="H235" s="191"/>
      <c r="I235" s="183">
        <v>13</v>
      </c>
      <c r="J235" s="186">
        <f>I235*100000/44165</f>
        <v>29.435073021623456</v>
      </c>
    </row>
    <row r="236" spans="1:10" ht="12.75">
      <c r="A236" s="189" t="s">
        <v>29</v>
      </c>
      <c r="B236" s="185"/>
      <c r="C236" s="183">
        <v>34</v>
      </c>
      <c r="D236" s="186">
        <f t="shared" si="3"/>
        <v>11.931289807520221</v>
      </c>
      <c r="E236" s="185"/>
      <c r="F236" s="183">
        <v>15</v>
      </c>
      <c r="G236" s="186">
        <f>F236*100000/42318</f>
        <v>35.44590954203885</v>
      </c>
      <c r="H236" s="185"/>
      <c r="I236" s="183">
        <v>9</v>
      </c>
      <c r="J236" s="186">
        <f>I236*100000/44165</f>
        <v>20.37812747650855</v>
      </c>
    </row>
    <row r="237" spans="1:10" ht="12.75">
      <c r="A237" s="189" t="s">
        <v>80</v>
      </c>
      <c r="B237" s="191"/>
      <c r="C237" s="183" t="s">
        <v>10</v>
      </c>
      <c r="D237" s="186" t="s">
        <v>10</v>
      </c>
      <c r="E237" s="191"/>
      <c r="F237" s="183" t="s">
        <v>9</v>
      </c>
      <c r="G237" s="186" t="s">
        <v>9</v>
      </c>
      <c r="H237" s="191"/>
      <c r="I237" s="183" t="s">
        <v>9</v>
      </c>
      <c r="J237" s="186" t="s">
        <v>9</v>
      </c>
    </row>
    <row r="238" spans="1:10" ht="12.75">
      <c r="A238" s="189" t="s">
        <v>106</v>
      </c>
      <c r="B238" s="191"/>
      <c r="C238" s="183" t="s">
        <v>10</v>
      </c>
      <c r="D238" s="186" t="s">
        <v>10</v>
      </c>
      <c r="E238" s="191"/>
      <c r="F238" s="183" t="s">
        <v>10</v>
      </c>
      <c r="G238" s="186" t="s">
        <v>10</v>
      </c>
      <c r="H238" s="191"/>
      <c r="I238" s="183" t="s">
        <v>9</v>
      </c>
      <c r="J238" s="186" t="s">
        <v>9</v>
      </c>
    </row>
    <row r="239" spans="1:10" ht="12.75">
      <c r="A239" s="199" t="s">
        <v>66</v>
      </c>
      <c r="B239" s="193"/>
      <c r="C239" s="194">
        <v>103</v>
      </c>
      <c r="D239" s="195">
        <f>C239*100000/284965</f>
        <v>36.14478971101714</v>
      </c>
      <c r="E239" s="193"/>
      <c r="F239" s="194">
        <v>34</v>
      </c>
      <c r="G239" s="195">
        <f>F239*100000/42318</f>
        <v>80.34406162862139</v>
      </c>
      <c r="H239" s="193"/>
      <c r="I239" s="194">
        <v>60</v>
      </c>
      <c r="J239" s="195">
        <f>I239*100000/44165</f>
        <v>135.85418317672364</v>
      </c>
    </row>
    <row r="240" spans="1:10" ht="12.75">
      <c r="A240" s="243"/>
      <c r="B240" s="243"/>
      <c r="C240" s="243"/>
      <c r="D240" s="243"/>
      <c r="E240" s="243"/>
      <c r="F240" s="243"/>
      <c r="G240" s="243"/>
      <c r="H240" s="243"/>
      <c r="I240" s="243"/>
      <c r="J240" s="243"/>
    </row>
    <row r="241" spans="1:16" s="68" customFormat="1" ht="13.5">
      <c r="A241" s="176" t="s">
        <v>88</v>
      </c>
      <c r="B241" s="244" t="s">
        <v>469</v>
      </c>
      <c r="C241" s="245"/>
      <c r="D241" s="246"/>
      <c r="E241" s="244" t="s">
        <v>470</v>
      </c>
      <c r="F241" s="245"/>
      <c r="G241" s="246"/>
      <c r="H241" s="244" t="s">
        <v>471</v>
      </c>
      <c r="I241" s="245"/>
      <c r="J241" s="246"/>
      <c r="K241" s="32"/>
      <c r="L241" s="32"/>
      <c r="M241" s="32"/>
      <c r="N241" s="32"/>
      <c r="O241" s="32"/>
      <c r="P241" s="32"/>
    </row>
    <row r="242" spans="1:16" s="209" customFormat="1" ht="13.5">
      <c r="A242" s="247" t="s">
        <v>472</v>
      </c>
      <c r="B242" s="248" t="s">
        <v>208</v>
      </c>
      <c r="C242" s="249" t="s">
        <v>473</v>
      </c>
      <c r="D242" s="250" t="s">
        <v>474</v>
      </c>
      <c r="E242" s="248" t="s">
        <v>208</v>
      </c>
      <c r="F242" s="249" t="s">
        <v>473</v>
      </c>
      <c r="G242" s="250" t="s">
        <v>474</v>
      </c>
      <c r="H242" s="248" t="s">
        <v>208</v>
      </c>
      <c r="I242" s="249" t="s">
        <v>473</v>
      </c>
      <c r="J242" s="250" t="s">
        <v>474</v>
      </c>
      <c r="K242" s="32"/>
      <c r="L242" s="32"/>
      <c r="M242" s="32"/>
      <c r="N242" s="32"/>
      <c r="O242" s="32"/>
      <c r="P242" s="32"/>
    </row>
    <row r="243" spans="1:10" ht="12.75">
      <c r="A243" s="253" t="s">
        <v>81</v>
      </c>
      <c r="B243" s="185">
        <v>5</v>
      </c>
      <c r="C243" s="183">
        <v>367</v>
      </c>
      <c r="D243" s="186">
        <f>C243*100000/284965</f>
        <v>128.7877458635271</v>
      </c>
      <c r="E243" s="185">
        <v>5</v>
      </c>
      <c r="F243" s="183">
        <v>114</v>
      </c>
      <c r="G243" s="186">
        <f>F243*100000/42318</f>
        <v>269.38891251949525</v>
      </c>
      <c r="H243" s="185">
        <v>5</v>
      </c>
      <c r="I243" s="183">
        <v>78</v>
      </c>
      <c r="J243" s="186">
        <f>I243*100000/44165</f>
        <v>176.61043812974074</v>
      </c>
    </row>
    <row r="244" spans="1:10" ht="12.75">
      <c r="A244" s="189" t="s">
        <v>82</v>
      </c>
      <c r="B244" s="191"/>
      <c r="C244" s="183">
        <v>14</v>
      </c>
      <c r="D244" s="186">
        <f>C244*100000/284965</f>
        <v>4.91288403839068</v>
      </c>
      <c r="E244" s="191"/>
      <c r="F244" s="183">
        <v>9</v>
      </c>
      <c r="G244" s="186">
        <f>F244*100000/42318</f>
        <v>21.26754572522331</v>
      </c>
      <c r="H244" s="191"/>
      <c r="I244" s="183" t="s">
        <v>10</v>
      </c>
      <c r="J244" s="186" t="s">
        <v>10</v>
      </c>
    </row>
    <row r="245" spans="1:10" ht="12.75">
      <c r="A245" s="189" t="s">
        <v>30</v>
      </c>
      <c r="B245" s="185"/>
      <c r="C245" s="183">
        <v>76</v>
      </c>
      <c r="D245" s="186">
        <f>C245*100000/284965</f>
        <v>26.66994192269226</v>
      </c>
      <c r="E245" s="185"/>
      <c r="F245" s="183" t="s">
        <v>10</v>
      </c>
      <c r="G245" s="186" t="s">
        <v>10</v>
      </c>
      <c r="H245" s="185"/>
      <c r="I245" s="183">
        <v>12</v>
      </c>
      <c r="J245" s="186">
        <f>I245*100000/44165</f>
        <v>27.17083663534473</v>
      </c>
    </row>
    <row r="246" spans="1:10" ht="12.75">
      <c r="A246" s="189" t="s">
        <v>107</v>
      </c>
      <c r="B246" s="185"/>
      <c r="C246" s="183" t="s">
        <v>9</v>
      </c>
      <c r="D246" s="186" t="s">
        <v>9</v>
      </c>
      <c r="E246" s="185"/>
      <c r="F246" s="183" t="s">
        <v>9</v>
      </c>
      <c r="G246" s="186" t="s">
        <v>9</v>
      </c>
      <c r="H246" s="185"/>
      <c r="I246" s="183" t="s">
        <v>9</v>
      </c>
      <c r="J246" s="186" t="s">
        <v>9</v>
      </c>
    </row>
    <row r="247" spans="1:10" ht="12.75">
      <c r="A247" s="253" t="s">
        <v>83</v>
      </c>
      <c r="B247" s="185"/>
      <c r="C247" s="183">
        <v>89</v>
      </c>
      <c r="D247" s="186">
        <f>C247*100000/284965</f>
        <v>31.231905672626464</v>
      </c>
      <c r="E247" s="185">
        <v>10</v>
      </c>
      <c r="F247" s="183">
        <v>36</v>
      </c>
      <c r="G247" s="186">
        <f>F247*100000/42318</f>
        <v>85.07018290089324</v>
      </c>
      <c r="H247" s="185">
        <v>6</v>
      </c>
      <c r="I247" s="183">
        <v>43</v>
      </c>
      <c r="J247" s="186">
        <f>I247*100000/44165</f>
        <v>97.36216460998529</v>
      </c>
    </row>
    <row r="248" spans="1:10" ht="12.75">
      <c r="A248" s="189" t="s">
        <v>31</v>
      </c>
      <c r="B248" s="185"/>
      <c r="C248" s="183">
        <v>65</v>
      </c>
      <c r="D248" s="186">
        <f>C248*100000/284965</f>
        <v>22.809818749671013</v>
      </c>
      <c r="E248" s="185"/>
      <c r="F248" s="183">
        <v>29</v>
      </c>
      <c r="G248" s="186">
        <f>F248*100000/42318</f>
        <v>68.52875844794177</v>
      </c>
      <c r="H248" s="185"/>
      <c r="I248" s="183">
        <v>37</v>
      </c>
      <c r="J248" s="186">
        <f>I248*100000/44165</f>
        <v>83.77674629231292</v>
      </c>
    </row>
    <row r="249" spans="1:10" ht="12.75">
      <c r="A249" s="253" t="s">
        <v>108</v>
      </c>
      <c r="B249" s="185">
        <v>6</v>
      </c>
      <c r="C249" s="183">
        <v>264</v>
      </c>
      <c r="D249" s="186">
        <f>C249*100000/284965</f>
        <v>92.64295615250995</v>
      </c>
      <c r="E249" s="185">
        <v>9</v>
      </c>
      <c r="F249" s="183">
        <v>44</v>
      </c>
      <c r="G249" s="186">
        <f>F249*100000/42318</f>
        <v>103.97466798998062</v>
      </c>
      <c r="H249" s="185">
        <v>9</v>
      </c>
      <c r="I249" s="183">
        <v>27</v>
      </c>
      <c r="J249" s="186">
        <f>I249*100000/44165</f>
        <v>61.134382429525644</v>
      </c>
    </row>
    <row r="250" spans="1:10" ht="12.75">
      <c r="A250" s="189" t="s">
        <v>32</v>
      </c>
      <c r="B250" s="185"/>
      <c r="C250" s="183" t="s">
        <v>10</v>
      </c>
      <c r="D250" s="186" t="s">
        <v>10</v>
      </c>
      <c r="E250" s="185"/>
      <c r="F250" s="183" t="s">
        <v>9</v>
      </c>
      <c r="G250" s="186" t="s">
        <v>9</v>
      </c>
      <c r="H250" s="185"/>
      <c r="I250" s="183" t="s">
        <v>9</v>
      </c>
      <c r="J250" s="186" t="s">
        <v>9</v>
      </c>
    </row>
    <row r="251" spans="1:10" ht="12.75">
      <c r="A251" s="189" t="s">
        <v>113</v>
      </c>
      <c r="B251" s="185"/>
      <c r="C251" s="183">
        <v>80</v>
      </c>
      <c r="D251" s="186">
        <f aca="true" t="shared" si="4" ref="D251:D256">C251*100000/284965</f>
        <v>28.073623076518167</v>
      </c>
      <c r="E251" s="185"/>
      <c r="F251" s="183" t="s">
        <v>9</v>
      </c>
      <c r="G251" s="186" t="s">
        <v>9</v>
      </c>
      <c r="H251" s="185"/>
      <c r="I251" s="183" t="s">
        <v>10</v>
      </c>
      <c r="J251" s="186" t="s">
        <v>10</v>
      </c>
    </row>
    <row r="252" spans="1:10" ht="13.5">
      <c r="A252" s="253" t="s">
        <v>475</v>
      </c>
      <c r="B252" s="185">
        <v>2</v>
      </c>
      <c r="C252" s="183">
        <v>1279</v>
      </c>
      <c r="D252" s="186">
        <f t="shared" si="4"/>
        <v>448.8270489358342</v>
      </c>
      <c r="E252" s="185">
        <v>1</v>
      </c>
      <c r="F252" s="183">
        <v>346</v>
      </c>
      <c r="G252" s="186">
        <f>F252*100000/42318</f>
        <v>817.6189801030295</v>
      </c>
      <c r="H252" s="185">
        <v>1</v>
      </c>
      <c r="I252" s="183">
        <v>345</v>
      </c>
      <c r="J252" s="186">
        <f>I252*100000/44165</f>
        <v>781.161553266161</v>
      </c>
    </row>
    <row r="253" spans="1:10" ht="12.75">
      <c r="A253" s="189" t="s">
        <v>33</v>
      </c>
      <c r="C253" s="183">
        <v>905</v>
      </c>
      <c r="D253" s="186">
        <f t="shared" si="4"/>
        <v>317.5828610531118</v>
      </c>
      <c r="E253" s="185"/>
      <c r="F253" s="183">
        <v>270</v>
      </c>
      <c r="G253" s="186">
        <f>F253*100000/42318</f>
        <v>638.0263717566993</v>
      </c>
      <c r="H253" s="185"/>
      <c r="I253" s="183">
        <v>261</v>
      </c>
      <c r="J253" s="186">
        <f>I253*100000/44165</f>
        <v>590.9656968187479</v>
      </c>
    </row>
    <row r="254" spans="1:10" ht="12.75">
      <c r="A254" s="190" t="s">
        <v>34</v>
      </c>
      <c r="B254" s="185"/>
      <c r="C254" s="183">
        <v>459</v>
      </c>
      <c r="D254" s="186">
        <f t="shared" si="4"/>
        <v>161.072412401523</v>
      </c>
      <c r="E254" s="185"/>
      <c r="F254" s="183">
        <v>98</v>
      </c>
      <c r="G254" s="186">
        <f>F254*100000/42318</f>
        <v>231.57994234132047</v>
      </c>
      <c r="H254" s="185"/>
      <c r="I254" s="183">
        <v>82</v>
      </c>
      <c r="J254" s="186">
        <f>I254*100000/44165</f>
        <v>185.66738367485564</v>
      </c>
    </row>
    <row r="255" spans="1:10" ht="12.75">
      <c r="A255" s="198" t="s">
        <v>35</v>
      </c>
      <c r="B255" s="185"/>
      <c r="C255" s="183">
        <v>10</v>
      </c>
      <c r="D255" s="186">
        <f t="shared" si="4"/>
        <v>3.509202884564771</v>
      </c>
      <c r="E255" s="185"/>
      <c r="F255" s="183" t="s">
        <v>10</v>
      </c>
      <c r="G255" s="186" t="s">
        <v>10</v>
      </c>
      <c r="H255" s="185"/>
      <c r="I255" s="183" t="s">
        <v>10</v>
      </c>
      <c r="J255" s="186" t="s">
        <v>10</v>
      </c>
    </row>
    <row r="256" spans="1:10" ht="12.75">
      <c r="A256" s="198" t="s">
        <v>67</v>
      </c>
      <c r="B256" s="185"/>
      <c r="C256" s="183">
        <v>206</v>
      </c>
      <c r="D256" s="186">
        <f t="shared" si="4"/>
        <v>72.28957942203428</v>
      </c>
      <c r="E256" s="185"/>
      <c r="F256" s="183">
        <v>45</v>
      </c>
      <c r="G256" s="186">
        <f>F256*100000/42318</f>
        <v>106.33772862611654</v>
      </c>
      <c r="H256" s="185"/>
      <c r="I256" s="183">
        <v>73</v>
      </c>
      <c r="J256" s="186">
        <f>I256*100000/44165</f>
        <v>165.28925619834712</v>
      </c>
    </row>
    <row r="257" spans="1:10" ht="12.75">
      <c r="A257" s="198" t="s">
        <v>68</v>
      </c>
      <c r="B257" s="182"/>
      <c r="C257" s="183"/>
      <c r="D257" s="186"/>
      <c r="E257" s="182"/>
      <c r="F257" s="183"/>
      <c r="G257" s="186"/>
      <c r="H257" s="185"/>
      <c r="I257" s="183"/>
      <c r="J257" s="186"/>
    </row>
    <row r="258" spans="1:10" ht="12.75">
      <c r="A258" s="198" t="s">
        <v>36</v>
      </c>
      <c r="B258" s="201"/>
      <c r="C258" s="183">
        <v>19</v>
      </c>
      <c r="D258" s="186">
        <f>C258*100000/284965</f>
        <v>6.667485480673065</v>
      </c>
      <c r="E258" s="201"/>
      <c r="F258" s="183" t="s">
        <v>10</v>
      </c>
      <c r="G258" s="186" t="s">
        <v>10</v>
      </c>
      <c r="H258" s="191"/>
      <c r="I258" s="183" t="s">
        <v>10</v>
      </c>
      <c r="J258" s="186" t="s">
        <v>10</v>
      </c>
    </row>
    <row r="259" spans="1:10" ht="12.75">
      <c r="A259" s="189" t="s">
        <v>85</v>
      </c>
      <c r="B259" s="201"/>
      <c r="C259" s="183">
        <v>204</v>
      </c>
      <c r="D259" s="186">
        <f>C259*100000/284965</f>
        <v>71.58773884512134</v>
      </c>
      <c r="E259" s="201"/>
      <c r="F259" s="183">
        <v>31</v>
      </c>
      <c r="G259" s="186">
        <f>F259*100000/42318</f>
        <v>73.25487972021362</v>
      </c>
      <c r="H259" s="191"/>
      <c r="I259" s="183">
        <v>41</v>
      </c>
      <c r="J259" s="186">
        <f>I259*100000/44165</f>
        <v>92.83369183742782</v>
      </c>
    </row>
    <row r="260" spans="1:16" s="255" customFormat="1" ht="12.75">
      <c r="A260" s="190" t="s">
        <v>84</v>
      </c>
      <c r="B260" s="185"/>
      <c r="C260" s="183" t="s">
        <v>9</v>
      </c>
      <c r="D260" s="186" t="s">
        <v>9</v>
      </c>
      <c r="E260" s="185"/>
      <c r="F260" s="183" t="s">
        <v>9</v>
      </c>
      <c r="G260" s="186" t="s">
        <v>9</v>
      </c>
      <c r="H260" s="185"/>
      <c r="I260" s="183" t="s">
        <v>9</v>
      </c>
      <c r="J260" s="186" t="s">
        <v>9</v>
      </c>
      <c r="K260" s="243"/>
      <c r="L260" s="243"/>
      <c r="M260" s="243"/>
      <c r="N260" s="243"/>
      <c r="O260" s="243"/>
      <c r="P260" s="243"/>
    </row>
    <row r="261" spans="1:16" s="255" customFormat="1" ht="12.75">
      <c r="A261" s="190"/>
      <c r="B261" s="202"/>
      <c r="C261" s="203"/>
      <c r="D261" s="204"/>
      <c r="E261" s="202"/>
      <c r="F261" s="202"/>
      <c r="G261" s="205"/>
      <c r="H261" s="206"/>
      <c r="I261" s="202"/>
      <c r="J261" s="207"/>
      <c r="K261" s="243"/>
      <c r="L261" s="243"/>
      <c r="M261" s="243"/>
      <c r="N261" s="243"/>
      <c r="O261" s="243"/>
      <c r="P261" s="243"/>
    </row>
    <row r="262" spans="1:16" s="179" customFormat="1" ht="13.5">
      <c r="A262" s="177" t="s">
        <v>229</v>
      </c>
      <c r="B262" s="193"/>
      <c r="C262" s="194">
        <v>5189</v>
      </c>
      <c r="D262" s="195">
        <f>C262*100000/284965</f>
        <v>1820.9253768006597</v>
      </c>
      <c r="E262" s="193"/>
      <c r="F262" s="194">
        <v>2643</v>
      </c>
      <c r="G262" s="195">
        <f>F262*100000/42318</f>
        <v>6245.569261307245</v>
      </c>
      <c r="H262" s="193"/>
      <c r="I262" s="194">
        <v>3212</v>
      </c>
      <c r="J262" s="195">
        <f>I262*100000/44165</f>
        <v>7272.727272727273</v>
      </c>
      <c r="K262" s="178"/>
      <c r="L262" s="178"/>
      <c r="M262" s="178"/>
      <c r="N262" s="178"/>
      <c r="O262" s="178"/>
      <c r="P262" s="178"/>
    </row>
    <row r="263" s="243" customFormat="1" ht="11.25"/>
    <row r="264" spans="1:16" s="68" customFormat="1" ht="13.5">
      <c r="A264" s="176" t="s">
        <v>209</v>
      </c>
      <c r="B264" s="244" t="s">
        <v>469</v>
      </c>
      <c r="C264" s="245"/>
      <c r="D264" s="246"/>
      <c r="E264" s="244" t="s">
        <v>470</v>
      </c>
      <c r="F264" s="245"/>
      <c r="G264" s="246"/>
      <c r="H264" s="244" t="s">
        <v>471</v>
      </c>
      <c r="I264" s="245"/>
      <c r="J264" s="246"/>
      <c r="K264" s="32"/>
      <c r="L264" s="32"/>
      <c r="M264" s="32"/>
      <c r="N264" s="32"/>
      <c r="O264" s="32"/>
      <c r="P264" s="32"/>
    </row>
    <row r="265" spans="1:16" s="209" customFormat="1" ht="13.5">
      <c r="A265" s="247" t="s">
        <v>472</v>
      </c>
      <c r="B265" s="248" t="s">
        <v>208</v>
      </c>
      <c r="C265" s="249" t="s">
        <v>473</v>
      </c>
      <c r="D265" s="250" t="s">
        <v>474</v>
      </c>
      <c r="E265" s="248" t="s">
        <v>208</v>
      </c>
      <c r="F265" s="249" t="s">
        <v>473</v>
      </c>
      <c r="G265" s="250" t="s">
        <v>474</v>
      </c>
      <c r="H265" s="248" t="s">
        <v>208</v>
      </c>
      <c r="I265" s="249" t="s">
        <v>473</v>
      </c>
      <c r="J265" s="250" t="s">
        <v>474</v>
      </c>
      <c r="K265" s="32"/>
      <c r="L265" s="32"/>
      <c r="M265" s="32"/>
      <c r="N265" s="32"/>
      <c r="O265" s="32"/>
      <c r="P265" s="32"/>
    </row>
    <row r="266" spans="1:10" ht="13.5">
      <c r="A266" s="187" t="s">
        <v>230</v>
      </c>
      <c r="B266" s="185"/>
      <c r="C266" s="183">
        <v>32325</v>
      </c>
      <c r="D266" s="186">
        <f>C266*100000/826816</f>
        <v>3909.576012075238</v>
      </c>
      <c r="E266" s="182"/>
      <c r="F266" s="183">
        <v>7157</v>
      </c>
      <c r="G266" s="188">
        <f>F266*100000/94819</f>
        <v>7548.0652611818305</v>
      </c>
      <c r="H266" s="185"/>
      <c r="I266" s="183">
        <v>4976</v>
      </c>
      <c r="J266" s="186">
        <f>I266*100000/89920</f>
        <v>5533.8078291814945</v>
      </c>
    </row>
    <row r="267" spans="1:10" ht="12.75">
      <c r="A267" s="187"/>
      <c r="B267" s="182"/>
      <c r="C267" s="183"/>
      <c r="D267" s="184"/>
      <c r="E267" s="182"/>
      <c r="F267" s="183"/>
      <c r="G267" s="184"/>
      <c r="H267" s="182"/>
      <c r="I267" s="183"/>
      <c r="J267" s="184"/>
    </row>
    <row r="268" spans="1:10" ht="12.75">
      <c r="A268" s="253" t="s">
        <v>43</v>
      </c>
      <c r="B268" s="185">
        <v>10</v>
      </c>
      <c r="C268" s="183">
        <v>788</v>
      </c>
      <c r="D268" s="186">
        <f aca="true" t="shared" si="5" ref="D268:D276">C268*100000/826816</f>
        <v>95.30536419227495</v>
      </c>
      <c r="E268" s="185">
        <v>6</v>
      </c>
      <c r="F268" s="183">
        <v>451</v>
      </c>
      <c r="G268" s="186">
        <f aca="true" t="shared" si="6" ref="G268:G273">F268*100000/94819</f>
        <v>475.64306731773166</v>
      </c>
      <c r="H268" s="185">
        <v>6</v>
      </c>
      <c r="I268" s="183">
        <v>273</v>
      </c>
      <c r="J268" s="186">
        <f>I268*100000/89920</f>
        <v>303.6032028469751</v>
      </c>
    </row>
    <row r="269" spans="1:10" ht="12.75">
      <c r="A269" s="187" t="s">
        <v>55</v>
      </c>
      <c r="B269" s="185"/>
      <c r="C269" s="183">
        <v>178</v>
      </c>
      <c r="D269" s="186">
        <f t="shared" si="5"/>
        <v>21.528369068813376</v>
      </c>
      <c r="E269" s="185"/>
      <c r="F269" s="183">
        <v>298</v>
      </c>
      <c r="G269" s="186">
        <f t="shared" si="6"/>
        <v>314.2830023518493</v>
      </c>
      <c r="H269" s="185"/>
      <c r="I269" s="183">
        <v>183</v>
      </c>
      <c r="J269" s="186">
        <f>I269*100000/89920</f>
        <v>203.51423487544483</v>
      </c>
    </row>
    <row r="270" spans="1:10" ht="12.75">
      <c r="A270" s="187" t="s">
        <v>56</v>
      </c>
      <c r="B270" s="182"/>
      <c r="C270" s="183">
        <v>144</v>
      </c>
      <c r="D270" s="186">
        <f t="shared" si="5"/>
        <v>17.41620868488273</v>
      </c>
      <c r="E270" s="185"/>
      <c r="F270" s="183">
        <v>36</v>
      </c>
      <c r="G270" s="186">
        <f t="shared" si="6"/>
        <v>37.96707410961938</v>
      </c>
      <c r="H270" s="185"/>
      <c r="I270" s="183">
        <v>17</v>
      </c>
      <c r="J270" s="186">
        <f>I270*100000/89920</f>
        <v>18.905693950177938</v>
      </c>
    </row>
    <row r="271" spans="1:10" ht="12.75">
      <c r="A271" s="253" t="s">
        <v>11</v>
      </c>
      <c r="B271" s="185">
        <v>6</v>
      </c>
      <c r="C271" s="183">
        <v>2195</v>
      </c>
      <c r="D271" s="186">
        <f t="shared" si="5"/>
        <v>265.4762365508166</v>
      </c>
      <c r="E271" s="185">
        <v>5</v>
      </c>
      <c r="F271" s="183">
        <v>555</v>
      </c>
      <c r="G271" s="186">
        <f t="shared" si="6"/>
        <v>585.3257258566321</v>
      </c>
      <c r="H271" s="185">
        <v>8</v>
      </c>
      <c r="I271" s="183">
        <v>226</v>
      </c>
      <c r="J271" s="186">
        <f>I271*100000/89920</f>
        <v>251.33451957295372</v>
      </c>
    </row>
    <row r="272" spans="1:10" ht="12.75">
      <c r="A272" s="187" t="s">
        <v>54</v>
      </c>
      <c r="B272" s="185"/>
      <c r="C272" s="183">
        <v>972</v>
      </c>
      <c r="D272" s="186">
        <f t="shared" si="5"/>
        <v>117.55940862295843</v>
      </c>
      <c r="E272" s="185"/>
      <c r="F272" s="183">
        <v>136</v>
      </c>
      <c r="G272" s="186">
        <f t="shared" si="6"/>
        <v>143.4311688585621</v>
      </c>
      <c r="H272" s="185"/>
      <c r="I272" s="183">
        <v>81</v>
      </c>
      <c r="J272" s="186">
        <f>I272*100000/89920</f>
        <v>90.08007117437722</v>
      </c>
    </row>
    <row r="273" spans="1:10" ht="12.75">
      <c r="A273" s="189" t="s">
        <v>57</v>
      </c>
      <c r="B273" s="185"/>
      <c r="C273" s="183">
        <v>52</v>
      </c>
      <c r="D273" s="186">
        <f t="shared" si="5"/>
        <v>6.2891864695409865</v>
      </c>
      <c r="E273" s="185"/>
      <c r="F273" s="183">
        <v>8</v>
      </c>
      <c r="G273" s="186">
        <f t="shared" si="6"/>
        <v>8.437127579915417</v>
      </c>
      <c r="H273" s="185"/>
      <c r="I273" s="183" t="s">
        <v>10</v>
      </c>
      <c r="J273" s="186" t="s">
        <v>10</v>
      </c>
    </row>
    <row r="274" spans="1:10" ht="12.75">
      <c r="A274" s="189" t="s">
        <v>12</v>
      </c>
      <c r="B274" s="185"/>
      <c r="C274" s="183">
        <v>13</v>
      </c>
      <c r="D274" s="186">
        <f t="shared" si="5"/>
        <v>1.5722966173852466</v>
      </c>
      <c r="E274" s="185"/>
      <c r="F274" s="183" t="s">
        <v>10</v>
      </c>
      <c r="G274" s="186" t="s">
        <v>10</v>
      </c>
      <c r="H274" s="185"/>
      <c r="I274" s="183" t="s">
        <v>9</v>
      </c>
      <c r="J274" s="186" t="s">
        <v>9</v>
      </c>
    </row>
    <row r="275" spans="1:10" ht="12.75">
      <c r="A275" s="189" t="s">
        <v>13</v>
      </c>
      <c r="B275" s="185"/>
      <c r="C275" s="183">
        <v>61</v>
      </c>
      <c r="D275" s="186">
        <f t="shared" si="5"/>
        <v>7.377699512346156</v>
      </c>
      <c r="E275" s="185"/>
      <c r="F275" s="183">
        <v>10</v>
      </c>
      <c r="G275" s="186">
        <f>F275*100000/94819</f>
        <v>10.546409474894272</v>
      </c>
      <c r="H275" s="185"/>
      <c r="I275" s="183" t="s">
        <v>10</v>
      </c>
      <c r="J275" s="186" t="s">
        <v>10</v>
      </c>
    </row>
    <row r="276" spans="1:10" ht="12.75">
      <c r="A276" s="189" t="s">
        <v>14</v>
      </c>
      <c r="B276" s="185"/>
      <c r="C276" s="183">
        <v>182</v>
      </c>
      <c r="D276" s="186">
        <f t="shared" si="5"/>
        <v>22.012152643393453</v>
      </c>
      <c r="E276" s="185"/>
      <c r="F276" s="183">
        <v>24</v>
      </c>
      <c r="G276" s="186">
        <f>F276*100000/94819</f>
        <v>25.311382739746254</v>
      </c>
      <c r="H276" s="185"/>
      <c r="I276" s="183">
        <v>12</v>
      </c>
      <c r="J276" s="186">
        <f>I276*100000/89920</f>
        <v>13.345195729537366</v>
      </c>
    </row>
    <row r="277" spans="1:10" ht="12.75">
      <c r="A277" s="189" t="s">
        <v>15</v>
      </c>
      <c r="B277" s="185"/>
      <c r="C277" s="183" t="s">
        <v>10</v>
      </c>
      <c r="D277" s="186" t="s">
        <v>10</v>
      </c>
      <c r="E277" s="185"/>
      <c r="F277" s="183" t="s">
        <v>9</v>
      </c>
      <c r="G277" s="186" t="s">
        <v>9</v>
      </c>
      <c r="H277" s="185"/>
      <c r="I277" s="183" t="s">
        <v>9</v>
      </c>
      <c r="J277" s="186" t="s">
        <v>9</v>
      </c>
    </row>
    <row r="278" spans="1:10" ht="12.75">
      <c r="A278" s="189" t="s">
        <v>16</v>
      </c>
      <c r="B278" s="185"/>
      <c r="C278" s="183">
        <v>7</v>
      </c>
      <c r="D278" s="186">
        <f aca="true" t="shared" si="7" ref="D278:D293">C278*100000/826816</f>
        <v>0.8466212555151328</v>
      </c>
      <c r="E278" s="185"/>
      <c r="F278" s="183" t="s">
        <v>10</v>
      </c>
      <c r="G278" s="186" t="s">
        <v>10</v>
      </c>
      <c r="H278" s="185"/>
      <c r="I278" s="183" t="s">
        <v>9</v>
      </c>
      <c r="J278" s="186" t="s">
        <v>9</v>
      </c>
    </row>
    <row r="279" spans="1:10" ht="12.75">
      <c r="A279" s="189" t="s">
        <v>58</v>
      </c>
      <c r="B279" s="185"/>
      <c r="C279" s="183">
        <v>81</v>
      </c>
      <c r="D279" s="186">
        <f t="shared" si="7"/>
        <v>9.796617385246536</v>
      </c>
      <c r="E279" s="185"/>
      <c r="F279" s="183">
        <v>14</v>
      </c>
      <c r="G279" s="186">
        <f>F279*100000/94819</f>
        <v>14.764973264851982</v>
      </c>
      <c r="H279" s="185"/>
      <c r="I279" s="183">
        <v>8</v>
      </c>
      <c r="J279" s="186">
        <f>I279*100000/89920</f>
        <v>8.896797153024911</v>
      </c>
    </row>
    <row r="280" spans="1:10" ht="12.75">
      <c r="A280" s="190" t="s">
        <v>59</v>
      </c>
      <c r="B280" s="185"/>
      <c r="C280" s="183">
        <v>54</v>
      </c>
      <c r="D280" s="186">
        <f t="shared" si="7"/>
        <v>6.531078256831024</v>
      </c>
      <c r="E280" s="185"/>
      <c r="F280" s="183">
        <v>6</v>
      </c>
      <c r="G280" s="186">
        <f>F280*100000/94819</f>
        <v>6.327845684936563</v>
      </c>
      <c r="H280" s="185"/>
      <c r="I280" s="183" t="s">
        <v>10</v>
      </c>
      <c r="J280" s="186" t="s">
        <v>10</v>
      </c>
    </row>
    <row r="281" spans="1:10" ht="12.75">
      <c r="A281" s="189" t="s">
        <v>17</v>
      </c>
      <c r="B281" s="185"/>
      <c r="C281" s="183">
        <v>27</v>
      </c>
      <c r="D281" s="186">
        <f t="shared" si="7"/>
        <v>3.265539128415512</v>
      </c>
      <c r="E281" s="185"/>
      <c r="F281" s="183" t="s">
        <v>10</v>
      </c>
      <c r="G281" s="186" t="s">
        <v>10</v>
      </c>
      <c r="H281" s="185"/>
      <c r="I281" s="183">
        <v>6</v>
      </c>
      <c r="J281" s="186">
        <f>I281*100000/89920</f>
        <v>6.672597864768683</v>
      </c>
    </row>
    <row r="282" spans="1:10" ht="12.75">
      <c r="A282" s="187" t="s">
        <v>53</v>
      </c>
      <c r="B282" s="185"/>
      <c r="C282" s="183">
        <v>1094</v>
      </c>
      <c r="D282" s="186">
        <f t="shared" si="7"/>
        <v>132.31480764765075</v>
      </c>
      <c r="E282" s="185"/>
      <c r="F282" s="183">
        <v>395</v>
      </c>
      <c r="G282" s="186">
        <f>F282*100000/94819</f>
        <v>416.58317425832377</v>
      </c>
      <c r="H282" s="185"/>
      <c r="I282" s="183">
        <v>128</v>
      </c>
      <c r="J282" s="186">
        <f>I282*100000/89920</f>
        <v>142.34875444839858</v>
      </c>
    </row>
    <row r="283" spans="1:10" ht="12.75">
      <c r="A283" s="187" t="s">
        <v>52</v>
      </c>
      <c r="B283" s="182"/>
      <c r="C283" s="183">
        <v>77</v>
      </c>
      <c r="D283" s="186">
        <f t="shared" si="7"/>
        <v>9.31283381066646</v>
      </c>
      <c r="E283" s="182"/>
      <c r="F283" s="183">
        <v>17</v>
      </c>
      <c r="G283" s="186">
        <f>F283*100000/94819</f>
        <v>17.928896107320263</v>
      </c>
      <c r="H283" s="185"/>
      <c r="I283" s="183">
        <v>12</v>
      </c>
      <c r="J283" s="186">
        <f>I283*100000/89920</f>
        <v>13.345195729537366</v>
      </c>
    </row>
    <row r="284" spans="1:10" ht="12.75">
      <c r="A284" s="253" t="s">
        <v>69</v>
      </c>
      <c r="B284" s="185">
        <v>9</v>
      </c>
      <c r="C284" s="183">
        <v>964</v>
      </c>
      <c r="D284" s="186">
        <f t="shared" si="7"/>
        <v>116.59184147379828</v>
      </c>
      <c r="E284" s="185">
        <v>9</v>
      </c>
      <c r="F284" s="183">
        <v>316</v>
      </c>
      <c r="G284" s="186">
        <f>F284*100000/94819</f>
        <v>333.266539406659</v>
      </c>
      <c r="H284" s="185"/>
      <c r="I284" s="183">
        <v>118</v>
      </c>
      <c r="J284" s="186">
        <f>I284*100000/89920</f>
        <v>131.22775800711744</v>
      </c>
    </row>
    <row r="285" spans="1:10" ht="12.75">
      <c r="A285" s="189" t="s">
        <v>51</v>
      </c>
      <c r="B285" s="185"/>
      <c r="C285" s="183">
        <v>442</v>
      </c>
      <c r="D285" s="186">
        <f t="shared" si="7"/>
        <v>53.45808499109838</v>
      </c>
      <c r="E285" s="185"/>
      <c r="F285" s="183">
        <v>221</v>
      </c>
      <c r="G285" s="186">
        <f>F285*100000/94819</f>
        <v>233.07564939516342</v>
      </c>
      <c r="H285" s="185"/>
      <c r="I285" s="183">
        <v>65</v>
      </c>
      <c r="J285" s="186">
        <f>I285*100000/89920</f>
        <v>72.2864768683274</v>
      </c>
    </row>
    <row r="286" spans="1:10" ht="13.5">
      <c r="A286" s="190" t="s">
        <v>228</v>
      </c>
      <c r="B286" s="185"/>
      <c r="C286" s="183">
        <v>21</v>
      </c>
      <c r="D286" s="186">
        <f t="shared" si="7"/>
        <v>2.5398637665453982</v>
      </c>
      <c r="E286" s="185"/>
      <c r="F286" s="183" t="s">
        <v>10</v>
      </c>
      <c r="G286" s="186" t="s">
        <v>10</v>
      </c>
      <c r="H286" s="185"/>
      <c r="I286" s="183" t="s">
        <v>10</v>
      </c>
      <c r="J286" s="186" t="s">
        <v>10</v>
      </c>
    </row>
    <row r="287" spans="1:10" ht="12.75">
      <c r="A287" s="189" t="s">
        <v>50</v>
      </c>
      <c r="B287" s="185"/>
      <c r="C287" s="183">
        <v>213</v>
      </c>
      <c r="D287" s="186">
        <f t="shared" si="7"/>
        <v>25.76147534638904</v>
      </c>
      <c r="E287" s="185"/>
      <c r="F287" s="183">
        <v>33</v>
      </c>
      <c r="G287" s="186">
        <f aca="true" t="shared" si="8" ref="G287:G293">F287*100000/94819</f>
        <v>34.8031512671511</v>
      </c>
      <c r="H287" s="185"/>
      <c r="I287" s="183">
        <v>12</v>
      </c>
      <c r="J287" s="186">
        <f aca="true" t="shared" si="9" ref="J287:J293">I287*100000/89920</f>
        <v>13.345195729537366</v>
      </c>
    </row>
    <row r="288" spans="1:10" ht="12.75">
      <c r="A288" s="253" t="s">
        <v>99</v>
      </c>
      <c r="B288" s="185"/>
      <c r="C288" s="183">
        <v>251</v>
      </c>
      <c r="D288" s="186">
        <f t="shared" si="7"/>
        <v>30.35741930489976</v>
      </c>
      <c r="E288" s="185">
        <v>10</v>
      </c>
      <c r="F288" s="183">
        <v>265</v>
      </c>
      <c r="G288" s="186">
        <f t="shared" si="8"/>
        <v>279.4798510846982</v>
      </c>
      <c r="H288" s="185"/>
      <c r="I288" s="183">
        <v>52</v>
      </c>
      <c r="J288" s="186">
        <f t="shared" si="9"/>
        <v>57.829181494661924</v>
      </c>
    </row>
    <row r="289" spans="1:10" ht="12.75">
      <c r="A289" s="253" t="s">
        <v>70</v>
      </c>
      <c r="B289" s="185">
        <v>1</v>
      </c>
      <c r="C289" s="183">
        <v>7072</v>
      </c>
      <c r="D289" s="186">
        <f t="shared" si="7"/>
        <v>855.3293598575741</v>
      </c>
      <c r="E289" s="185">
        <v>1</v>
      </c>
      <c r="F289" s="183">
        <v>1343</v>
      </c>
      <c r="G289" s="186">
        <f t="shared" si="8"/>
        <v>1416.3827924783009</v>
      </c>
      <c r="H289" s="185">
        <v>1</v>
      </c>
      <c r="I289" s="183">
        <v>1029</v>
      </c>
      <c r="J289" s="186">
        <f t="shared" si="9"/>
        <v>1144.3505338078292</v>
      </c>
    </row>
    <row r="290" spans="1:10" ht="12.75">
      <c r="A290" s="189" t="s">
        <v>72</v>
      </c>
      <c r="B290" s="185"/>
      <c r="C290" s="183">
        <v>4663</v>
      </c>
      <c r="D290" s="186">
        <f t="shared" si="7"/>
        <v>563.9707020667234</v>
      </c>
      <c r="E290" s="185"/>
      <c r="F290" s="183">
        <v>924</v>
      </c>
      <c r="G290" s="186">
        <f t="shared" si="8"/>
        <v>974.4882354802307</v>
      </c>
      <c r="H290" s="185"/>
      <c r="I290" s="183">
        <v>621</v>
      </c>
      <c r="J290" s="186">
        <f t="shared" si="9"/>
        <v>690.6138790035587</v>
      </c>
    </row>
    <row r="291" spans="1:10" ht="12.75">
      <c r="A291" s="189" t="s">
        <v>94</v>
      </c>
      <c r="B291" s="185"/>
      <c r="C291" s="183">
        <v>1705</v>
      </c>
      <c r="D291" s="186">
        <f t="shared" si="7"/>
        <v>206.21274866475733</v>
      </c>
      <c r="E291" s="185"/>
      <c r="F291" s="183">
        <v>327</v>
      </c>
      <c r="G291" s="186">
        <f t="shared" si="8"/>
        <v>344.8675898290427</v>
      </c>
      <c r="H291" s="185"/>
      <c r="I291" s="183">
        <v>326</v>
      </c>
      <c r="J291" s="186">
        <f t="shared" si="9"/>
        <v>362.5444839857651</v>
      </c>
    </row>
    <row r="292" spans="1:10" ht="12.75">
      <c r="A292" s="190" t="s">
        <v>71</v>
      </c>
      <c r="B292" s="191"/>
      <c r="C292" s="183">
        <v>512</v>
      </c>
      <c r="D292" s="186">
        <f t="shared" si="7"/>
        <v>61.92429754624971</v>
      </c>
      <c r="E292" s="191"/>
      <c r="F292" s="183">
        <v>107</v>
      </c>
      <c r="G292" s="186">
        <f t="shared" si="8"/>
        <v>112.84658138136871</v>
      </c>
      <c r="H292" s="191"/>
      <c r="I292" s="183">
        <v>54</v>
      </c>
      <c r="J292" s="186">
        <f t="shared" si="9"/>
        <v>60.05338078291815</v>
      </c>
    </row>
    <row r="293" spans="1:10" ht="12.75">
      <c r="A293" s="192" t="s">
        <v>49</v>
      </c>
      <c r="B293" s="193"/>
      <c r="C293" s="194">
        <v>660</v>
      </c>
      <c r="D293" s="195">
        <f t="shared" si="7"/>
        <v>79.82428980571251</v>
      </c>
      <c r="E293" s="193"/>
      <c r="F293" s="194">
        <v>96</v>
      </c>
      <c r="G293" s="195">
        <f t="shared" si="8"/>
        <v>101.24553095898501</v>
      </c>
      <c r="H293" s="193"/>
      <c r="I293" s="194">
        <v>68</v>
      </c>
      <c r="J293" s="195">
        <f t="shared" si="9"/>
        <v>75.62277580071175</v>
      </c>
    </row>
    <row r="294" spans="1:10" ht="12.75">
      <c r="A294" s="14"/>
      <c r="B294" s="13"/>
      <c r="C294" s="29"/>
      <c r="D294" s="12"/>
      <c r="E294" s="13"/>
      <c r="F294" s="13"/>
      <c r="G294" s="14"/>
      <c r="H294" s="12"/>
      <c r="I294" s="13"/>
      <c r="J294" s="13"/>
    </row>
    <row r="295" spans="1:16" s="68" customFormat="1" ht="13.5">
      <c r="A295" s="176" t="s">
        <v>210</v>
      </c>
      <c r="B295" s="244" t="s">
        <v>469</v>
      </c>
      <c r="C295" s="245"/>
      <c r="D295" s="246"/>
      <c r="E295" s="244" t="s">
        <v>470</v>
      </c>
      <c r="F295" s="245"/>
      <c r="G295" s="246"/>
      <c r="H295" s="244" t="s">
        <v>471</v>
      </c>
      <c r="I295" s="245"/>
      <c r="J295" s="246"/>
      <c r="K295" s="32"/>
      <c r="L295" s="32"/>
      <c r="M295" s="32"/>
      <c r="N295" s="32"/>
      <c r="O295" s="32"/>
      <c r="P295" s="32"/>
    </row>
    <row r="296" spans="1:16" s="209" customFormat="1" ht="13.5">
      <c r="A296" s="247" t="s">
        <v>472</v>
      </c>
      <c r="B296" s="248" t="s">
        <v>208</v>
      </c>
      <c r="C296" s="249" t="s">
        <v>473</v>
      </c>
      <c r="D296" s="250" t="s">
        <v>474</v>
      </c>
      <c r="E296" s="248" t="s">
        <v>208</v>
      </c>
      <c r="F296" s="249" t="s">
        <v>473</v>
      </c>
      <c r="G296" s="250" t="s">
        <v>474</v>
      </c>
      <c r="H296" s="248" t="s">
        <v>208</v>
      </c>
      <c r="I296" s="249" t="s">
        <v>473</v>
      </c>
      <c r="J296" s="250" t="s">
        <v>474</v>
      </c>
      <c r="K296" s="32"/>
      <c r="L296" s="32"/>
      <c r="M296" s="32"/>
      <c r="N296" s="32"/>
      <c r="O296" s="32"/>
      <c r="P296" s="32"/>
    </row>
    <row r="297" spans="1:10" ht="12.75">
      <c r="A297" s="253" t="s">
        <v>73</v>
      </c>
      <c r="B297" s="185"/>
      <c r="C297" s="183">
        <v>576</v>
      </c>
      <c r="D297" s="186">
        <f>C297*100000/826816</f>
        <v>69.66483473953092</v>
      </c>
      <c r="E297" s="185"/>
      <c r="F297" s="183">
        <v>78</v>
      </c>
      <c r="G297" s="186">
        <f>F297*100000/94819</f>
        <v>82.26199390417533</v>
      </c>
      <c r="H297" s="185"/>
      <c r="I297" s="183">
        <v>76</v>
      </c>
      <c r="J297" s="186">
        <f>I297*100000/89920</f>
        <v>84.51957295373666</v>
      </c>
    </row>
    <row r="298" spans="1:10" ht="12.75">
      <c r="A298" s="189" t="s">
        <v>74</v>
      </c>
      <c r="B298" s="185"/>
      <c r="C298" s="183">
        <v>375</v>
      </c>
      <c r="D298" s="186">
        <f>C298*100000/826816</f>
        <v>45.35471011688211</v>
      </c>
      <c r="E298" s="185"/>
      <c r="F298" s="183">
        <v>55</v>
      </c>
      <c r="G298" s="186">
        <f>F298*100000/94819</f>
        <v>58.005252111918495</v>
      </c>
      <c r="H298" s="185"/>
      <c r="I298" s="183">
        <v>55</v>
      </c>
      <c r="J298" s="186">
        <f>I298*100000/89920</f>
        <v>61.16548042704626</v>
      </c>
    </row>
    <row r="299" spans="1:10" ht="12.75">
      <c r="A299" s="190" t="s">
        <v>18</v>
      </c>
      <c r="B299" s="185"/>
      <c r="C299" s="183">
        <v>23</v>
      </c>
      <c r="D299" s="186">
        <f>C299*100000/826816</f>
        <v>2.781755553835436</v>
      </c>
      <c r="E299" s="185"/>
      <c r="F299" s="183" t="s">
        <v>10</v>
      </c>
      <c r="G299" s="186" t="s">
        <v>10</v>
      </c>
      <c r="H299" s="185"/>
      <c r="I299" s="183">
        <v>8</v>
      </c>
      <c r="J299" s="186">
        <f>I299*100000/89920</f>
        <v>8.896797153024911</v>
      </c>
    </row>
    <row r="300" spans="1:10" ht="12.75">
      <c r="A300" s="190" t="s">
        <v>19</v>
      </c>
      <c r="B300" s="185"/>
      <c r="C300" s="183" t="s">
        <v>10</v>
      </c>
      <c r="D300" s="186" t="s">
        <v>10</v>
      </c>
      <c r="E300" s="182"/>
      <c r="F300" s="183" t="s">
        <v>9</v>
      </c>
      <c r="G300" s="188" t="s">
        <v>9</v>
      </c>
      <c r="H300" s="185"/>
      <c r="I300" s="183" t="s">
        <v>9</v>
      </c>
      <c r="J300" s="186" t="s">
        <v>9</v>
      </c>
    </row>
    <row r="301" spans="1:10" ht="12.75">
      <c r="A301" s="187" t="s">
        <v>105</v>
      </c>
      <c r="B301" s="197"/>
      <c r="C301" s="183">
        <v>2224</v>
      </c>
      <c r="D301" s="186">
        <f>C301*100000/826816</f>
        <v>268.98366746652215</v>
      </c>
      <c r="E301" s="191"/>
      <c r="F301" s="183">
        <v>561</v>
      </c>
      <c r="G301" s="186">
        <f>F301*100000/94819</f>
        <v>591.6535715415687</v>
      </c>
      <c r="H301" s="191"/>
      <c r="I301" s="183">
        <v>266</v>
      </c>
      <c r="J301" s="186">
        <f>I301*100000/89920</f>
        <v>295.8185053380783</v>
      </c>
    </row>
    <row r="302" spans="1:10" ht="12.75">
      <c r="A302" s="254" t="s">
        <v>61</v>
      </c>
      <c r="B302" s="182">
        <v>8</v>
      </c>
      <c r="C302" s="183">
        <v>1549</v>
      </c>
      <c r="D302" s="186">
        <f>C302*100000/826816</f>
        <v>187.34518925613438</v>
      </c>
      <c r="E302" s="182">
        <v>8</v>
      </c>
      <c r="F302" s="183">
        <v>328</v>
      </c>
      <c r="G302" s="186">
        <f>F302*100000/94819</f>
        <v>345.9222307765321</v>
      </c>
      <c r="H302" s="182">
        <v>9</v>
      </c>
      <c r="I302" s="183">
        <v>168</v>
      </c>
      <c r="J302" s="186">
        <f>I302*100000/89920</f>
        <v>186.83274021352312</v>
      </c>
    </row>
    <row r="303" spans="1:10" ht="12.75">
      <c r="A303" s="254" t="s">
        <v>60</v>
      </c>
      <c r="B303" s="182"/>
      <c r="C303" s="183"/>
      <c r="D303" s="186"/>
      <c r="E303" s="182"/>
      <c r="F303" s="183"/>
      <c r="G303" s="186"/>
      <c r="H303" s="182"/>
      <c r="I303" s="183"/>
      <c r="J303" s="186"/>
    </row>
    <row r="304" spans="1:10" ht="12.75">
      <c r="A304" s="190" t="s">
        <v>20</v>
      </c>
      <c r="B304" s="185"/>
      <c r="C304" s="183">
        <v>805</v>
      </c>
      <c r="D304" s="186">
        <f aca="true" t="shared" si="10" ref="D304:D325">C304*100000/826816</f>
        <v>97.36144438424027</v>
      </c>
      <c r="E304" s="185"/>
      <c r="F304" s="183">
        <v>76</v>
      </c>
      <c r="G304" s="186">
        <f aca="true" t="shared" si="11" ref="G304:G315">F304*100000/94819</f>
        <v>80.15271200919646</v>
      </c>
      <c r="H304" s="185"/>
      <c r="I304" s="183">
        <v>58</v>
      </c>
      <c r="J304" s="186">
        <f aca="true" t="shared" si="12" ref="J304:J315">I304*100000/89920</f>
        <v>64.5017793594306</v>
      </c>
    </row>
    <row r="305" spans="1:10" ht="12.75">
      <c r="A305" s="198" t="s">
        <v>21</v>
      </c>
      <c r="B305" s="185"/>
      <c r="C305" s="183">
        <v>314</v>
      </c>
      <c r="D305" s="186">
        <f t="shared" si="10"/>
        <v>37.977010604535955</v>
      </c>
      <c r="E305" s="185"/>
      <c r="F305" s="183">
        <v>38</v>
      </c>
      <c r="G305" s="186">
        <f t="shared" si="11"/>
        <v>40.07635600459823</v>
      </c>
      <c r="H305" s="185"/>
      <c r="I305" s="183">
        <v>16</v>
      </c>
      <c r="J305" s="186">
        <f t="shared" si="12"/>
        <v>17.793594306049823</v>
      </c>
    </row>
    <row r="306" spans="1:10" ht="12.75">
      <c r="A306" s="198" t="s">
        <v>22</v>
      </c>
      <c r="B306" s="185"/>
      <c r="C306" s="183">
        <v>379</v>
      </c>
      <c r="D306" s="186">
        <f t="shared" si="10"/>
        <v>45.83849369146219</v>
      </c>
      <c r="E306" s="185"/>
      <c r="F306" s="183">
        <v>23</v>
      </c>
      <c r="G306" s="186">
        <f t="shared" si="11"/>
        <v>24.256741792256825</v>
      </c>
      <c r="H306" s="185"/>
      <c r="I306" s="183">
        <v>27</v>
      </c>
      <c r="J306" s="186">
        <f t="shared" si="12"/>
        <v>30.026690391459073</v>
      </c>
    </row>
    <row r="307" spans="1:10" ht="12.75">
      <c r="A307" s="190" t="s">
        <v>62</v>
      </c>
      <c r="B307" s="185"/>
      <c r="C307" s="183">
        <v>117</v>
      </c>
      <c r="D307" s="186">
        <f t="shared" si="10"/>
        <v>14.15066955646722</v>
      </c>
      <c r="E307" s="185"/>
      <c r="F307" s="183">
        <v>98</v>
      </c>
      <c r="G307" s="186">
        <f t="shared" si="11"/>
        <v>103.35481285396386</v>
      </c>
      <c r="H307" s="185"/>
      <c r="I307" s="183">
        <v>26</v>
      </c>
      <c r="J307" s="186">
        <f t="shared" si="12"/>
        <v>28.914590747330962</v>
      </c>
    </row>
    <row r="308" spans="1:10" ht="12.75">
      <c r="A308" s="254" t="s">
        <v>75</v>
      </c>
      <c r="B308" s="185"/>
      <c r="C308" s="183">
        <v>225</v>
      </c>
      <c r="D308" s="186">
        <f t="shared" si="10"/>
        <v>27.212826070129267</v>
      </c>
      <c r="E308" s="185"/>
      <c r="F308" s="183">
        <v>54</v>
      </c>
      <c r="G308" s="186">
        <f t="shared" si="11"/>
        <v>56.95061116442907</v>
      </c>
      <c r="H308" s="185"/>
      <c r="I308" s="183">
        <v>34</v>
      </c>
      <c r="J308" s="186">
        <f t="shared" si="12"/>
        <v>37.811387900355875</v>
      </c>
    </row>
    <row r="309" spans="1:10" ht="12.75">
      <c r="A309" s="189" t="s">
        <v>76</v>
      </c>
      <c r="B309" s="191"/>
      <c r="C309" s="183">
        <v>63</v>
      </c>
      <c r="D309" s="186">
        <f t="shared" si="10"/>
        <v>7.619591299636195</v>
      </c>
      <c r="E309" s="191"/>
      <c r="F309" s="183">
        <v>20</v>
      </c>
      <c r="G309" s="186">
        <f t="shared" si="11"/>
        <v>21.092818949788544</v>
      </c>
      <c r="H309" s="191"/>
      <c r="I309" s="183">
        <v>9</v>
      </c>
      <c r="J309" s="186">
        <f t="shared" si="12"/>
        <v>10.008896797153024</v>
      </c>
    </row>
    <row r="310" spans="1:10" ht="12.75">
      <c r="A310" s="253" t="s">
        <v>77</v>
      </c>
      <c r="B310" s="185">
        <v>7</v>
      </c>
      <c r="C310" s="183">
        <v>1779</v>
      </c>
      <c r="D310" s="186">
        <f t="shared" si="10"/>
        <v>215.16274479448873</v>
      </c>
      <c r="E310" s="185">
        <v>4</v>
      </c>
      <c r="F310" s="183">
        <v>624</v>
      </c>
      <c r="G310" s="186">
        <f t="shared" si="11"/>
        <v>658.0959512334026</v>
      </c>
      <c r="H310" s="185">
        <v>4</v>
      </c>
      <c r="I310" s="183">
        <v>516</v>
      </c>
      <c r="J310" s="186">
        <f t="shared" si="12"/>
        <v>573.8434163701068</v>
      </c>
    </row>
    <row r="311" spans="1:10" ht="12.75">
      <c r="A311" s="189" t="s">
        <v>63</v>
      </c>
      <c r="B311" s="185"/>
      <c r="C311" s="183">
        <v>639</v>
      </c>
      <c r="D311" s="186">
        <f t="shared" si="10"/>
        <v>77.28442603916712</v>
      </c>
      <c r="E311" s="185"/>
      <c r="F311" s="183">
        <v>253</v>
      </c>
      <c r="G311" s="186">
        <f t="shared" si="11"/>
        <v>266.8241597148251</v>
      </c>
      <c r="H311" s="185"/>
      <c r="I311" s="183">
        <v>155</v>
      </c>
      <c r="J311" s="186">
        <f t="shared" si="12"/>
        <v>172.37544483985766</v>
      </c>
    </row>
    <row r="312" spans="1:10" ht="12.75">
      <c r="A312" s="190" t="s">
        <v>23</v>
      </c>
      <c r="B312" s="185"/>
      <c r="C312" s="183">
        <v>630</v>
      </c>
      <c r="D312" s="186">
        <f t="shared" si="10"/>
        <v>76.19591299636195</v>
      </c>
      <c r="E312" s="185"/>
      <c r="F312" s="183">
        <v>252</v>
      </c>
      <c r="G312" s="186">
        <f t="shared" si="11"/>
        <v>265.7695187673357</v>
      </c>
      <c r="H312" s="185"/>
      <c r="I312" s="183">
        <v>153</v>
      </c>
      <c r="J312" s="186">
        <f t="shared" si="12"/>
        <v>170.15124555160142</v>
      </c>
    </row>
    <row r="313" spans="1:10" ht="12.75">
      <c r="A313" s="189" t="s">
        <v>64</v>
      </c>
      <c r="B313" s="185"/>
      <c r="C313" s="183">
        <v>592</v>
      </c>
      <c r="D313" s="186">
        <f t="shared" si="10"/>
        <v>71.59996903785122</v>
      </c>
      <c r="E313" s="185"/>
      <c r="F313" s="183">
        <v>258</v>
      </c>
      <c r="G313" s="186">
        <f t="shared" si="11"/>
        <v>272.09736445227225</v>
      </c>
      <c r="H313" s="185"/>
      <c r="I313" s="183">
        <v>277</v>
      </c>
      <c r="J313" s="186">
        <f t="shared" si="12"/>
        <v>308.05160142348757</v>
      </c>
    </row>
    <row r="314" spans="1:10" ht="12.75">
      <c r="A314" s="190" t="s">
        <v>65</v>
      </c>
      <c r="B314" s="185"/>
      <c r="C314" s="183">
        <v>118</v>
      </c>
      <c r="D314" s="186">
        <f t="shared" si="10"/>
        <v>14.271615450112238</v>
      </c>
      <c r="E314" s="185"/>
      <c r="F314" s="183">
        <v>24</v>
      </c>
      <c r="G314" s="186">
        <f t="shared" si="11"/>
        <v>25.311382739746254</v>
      </c>
      <c r="H314" s="185"/>
      <c r="I314" s="183">
        <v>26</v>
      </c>
      <c r="J314" s="186">
        <f t="shared" si="12"/>
        <v>28.914590747330962</v>
      </c>
    </row>
    <row r="315" spans="1:10" ht="12.75">
      <c r="A315" s="190" t="s">
        <v>78</v>
      </c>
      <c r="B315" s="185"/>
      <c r="C315" s="183">
        <v>87</v>
      </c>
      <c r="D315" s="186">
        <f t="shared" si="10"/>
        <v>10.52229274711665</v>
      </c>
      <c r="E315" s="185"/>
      <c r="F315" s="183">
        <v>10</v>
      </c>
      <c r="G315" s="186">
        <f t="shared" si="11"/>
        <v>10.546409474894272</v>
      </c>
      <c r="H315" s="185"/>
      <c r="I315" s="183">
        <v>12</v>
      </c>
      <c r="J315" s="186">
        <f t="shared" si="12"/>
        <v>13.345195729537366</v>
      </c>
    </row>
    <row r="316" spans="1:10" ht="12.75">
      <c r="A316" s="190" t="s">
        <v>24</v>
      </c>
      <c r="B316" s="185"/>
      <c r="C316" s="183">
        <v>11</v>
      </c>
      <c r="D316" s="186">
        <f t="shared" si="10"/>
        <v>1.3304048300952087</v>
      </c>
      <c r="E316" s="185"/>
      <c r="F316" s="183" t="s">
        <v>10</v>
      </c>
      <c r="G316" s="186" t="s">
        <v>10</v>
      </c>
      <c r="H316" s="185"/>
      <c r="I316" s="183" t="s">
        <v>10</v>
      </c>
      <c r="J316" s="186" t="s">
        <v>10</v>
      </c>
    </row>
    <row r="317" spans="1:10" ht="12.75">
      <c r="A317" s="190" t="s">
        <v>25</v>
      </c>
      <c r="B317" s="185"/>
      <c r="C317" s="183">
        <v>475</v>
      </c>
      <c r="D317" s="186">
        <f t="shared" si="10"/>
        <v>57.44929948138401</v>
      </c>
      <c r="E317" s="185"/>
      <c r="F317" s="183">
        <v>244</v>
      </c>
      <c r="G317" s="186">
        <f aca="true" t="shared" si="13" ref="G317:G325">F317*100000/94819</f>
        <v>257.3323911874202</v>
      </c>
      <c r="H317" s="185"/>
      <c r="I317" s="183">
        <v>260</v>
      </c>
      <c r="J317" s="186">
        <f aca="true" t="shared" si="14" ref="J317:J325">I317*100000/89920</f>
        <v>289.1459074733096</v>
      </c>
    </row>
    <row r="318" spans="1:10" ht="12.75">
      <c r="A318" s="253" t="s">
        <v>79</v>
      </c>
      <c r="B318" s="185">
        <v>2</v>
      </c>
      <c r="C318" s="183">
        <v>4243</v>
      </c>
      <c r="D318" s="186">
        <f t="shared" si="10"/>
        <v>513.1734267358155</v>
      </c>
      <c r="E318" s="185">
        <v>3</v>
      </c>
      <c r="F318" s="183">
        <v>757</v>
      </c>
      <c r="G318" s="186">
        <f t="shared" si="13"/>
        <v>798.3631972494965</v>
      </c>
      <c r="H318" s="185">
        <v>2</v>
      </c>
      <c r="I318" s="183">
        <v>674</v>
      </c>
      <c r="J318" s="186">
        <f t="shared" si="14"/>
        <v>749.5551601423488</v>
      </c>
    </row>
    <row r="319" spans="1:10" ht="12.75">
      <c r="A319" s="189" t="s">
        <v>26</v>
      </c>
      <c r="B319" s="185"/>
      <c r="C319" s="183">
        <v>112</v>
      </c>
      <c r="D319" s="186">
        <f t="shared" si="10"/>
        <v>13.545940088242125</v>
      </c>
      <c r="E319" s="185"/>
      <c r="F319" s="183">
        <v>32</v>
      </c>
      <c r="G319" s="186">
        <f t="shared" si="13"/>
        <v>33.74851031966167</v>
      </c>
      <c r="H319" s="185"/>
      <c r="I319" s="183">
        <v>28</v>
      </c>
      <c r="J319" s="186">
        <f t="shared" si="14"/>
        <v>31.13879003558719</v>
      </c>
    </row>
    <row r="320" spans="1:10" ht="12.75">
      <c r="A320" s="189" t="s">
        <v>27</v>
      </c>
      <c r="B320" s="185"/>
      <c r="C320" s="183">
        <v>698</v>
      </c>
      <c r="D320" s="186">
        <f t="shared" si="10"/>
        <v>84.42023376422324</v>
      </c>
      <c r="E320" s="185"/>
      <c r="F320" s="183">
        <v>51</v>
      </c>
      <c r="G320" s="186">
        <f t="shared" si="13"/>
        <v>53.78668832196079</v>
      </c>
      <c r="H320" s="185"/>
      <c r="I320" s="183">
        <v>113</v>
      </c>
      <c r="J320" s="186">
        <f t="shared" si="14"/>
        <v>125.66725978647686</v>
      </c>
    </row>
    <row r="321" spans="1:10" ht="12.75">
      <c r="A321" s="189" t="s">
        <v>28</v>
      </c>
      <c r="B321" s="191"/>
      <c r="C321" s="183">
        <v>472</v>
      </c>
      <c r="D321" s="186">
        <f t="shared" si="10"/>
        <v>57.08646180044895</v>
      </c>
      <c r="E321" s="191"/>
      <c r="F321" s="183">
        <v>67</v>
      </c>
      <c r="G321" s="186">
        <f t="shared" si="13"/>
        <v>70.66094348179162</v>
      </c>
      <c r="H321" s="191"/>
      <c r="I321" s="183">
        <v>31</v>
      </c>
      <c r="J321" s="186">
        <f t="shared" si="14"/>
        <v>34.47508896797153</v>
      </c>
    </row>
    <row r="322" spans="1:10" ht="12.75">
      <c r="A322" s="189" t="s">
        <v>29</v>
      </c>
      <c r="B322" s="185"/>
      <c r="C322" s="183">
        <v>411</v>
      </c>
      <c r="D322" s="186">
        <f t="shared" si="10"/>
        <v>49.7087622881028</v>
      </c>
      <c r="E322" s="185"/>
      <c r="F322" s="183">
        <v>71</v>
      </c>
      <c r="G322" s="186">
        <f t="shared" si="13"/>
        <v>74.87950727174933</v>
      </c>
      <c r="H322" s="185"/>
      <c r="I322" s="183">
        <v>49</v>
      </c>
      <c r="J322" s="186">
        <f t="shared" si="14"/>
        <v>54.49288256227758</v>
      </c>
    </row>
    <row r="323" spans="1:10" ht="12.75">
      <c r="A323" s="189" t="s">
        <v>80</v>
      </c>
      <c r="B323" s="191"/>
      <c r="C323" s="183">
        <v>322</v>
      </c>
      <c r="D323" s="186">
        <f t="shared" si="10"/>
        <v>38.94457775369611</v>
      </c>
      <c r="E323" s="191"/>
      <c r="F323" s="183">
        <v>33</v>
      </c>
      <c r="G323" s="186">
        <f t="shared" si="13"/>
        <v>34.8031512671511</v>
      </c>
      <c r="H323" s="191"/>
      <c r="I323" s="183">
        <v>18</v>
      </c>
      <c r="J323" s="186">
        <f t="shared" si="14"/>
        <v>20.01779359430605</v>
      </c>
    </row>
    <row r="324" spans="1:10" ht="12.75">
      <c r="A324" s="189" t="s">
        <v>106</v>
      </c>
      <c r="B324" s="191"/>
      <c r="C324" s="183">
        <v>150</v>
      </c>
      <c r="D324" s="186">
        <f t="shared" si="10"/>
        <v>18.141884046752846</v>
      </c>
      <c r="E324" s="191"/>
      <c r="F324" s="183">
        <v>23</v>
      </c>
      <c r="G324" s="186">
        <f t="shared" si="13"/>
        <v>24.256741792256825</v>
      </c>
      <c r="H324" s="191"/>
      <c r="I324" s="183">
        <v>29</v>
      </c>
      <c r="J324" s="186">
        <f t="shared" si="14"/>
        <v>32.2508896797153</v>
      </c>
    </row>
    <row r="325" spans="1:10" ht="12.75">
      <c r="A325" s="199" t="s">
        <v>66</v>
      </c>
      <c r="B325" s="185"/>
      <c r="C325" s="183">
        <v>674</v>
      </c>
      <c r="D325" s="186">
        <f t="shared" si="10"/>
        <v>81.51753231674279</v>
      </c>
      <c r="E325" s="185"/>
      <c r="F325" s="183">
        <v>127</v>
      </c>
      <c r="G325" s="186">
        <f t="shared" si="13"/>
        <v>133.93940033115726</v>
      </c>
      <c r="H325" s="185"/>
      <c r="I325" s="183">
        <v>167</v>
      </c>
      <c r="J325" s="186">
        <f t="shared" si="14"/>
        <v>185.72064056939502</v>
      </c>
    </row>
    <row r="326" spans="1:10" ht="12.75">
      <c r="A326" s="196"/>
      <c r="B326" s="210"/>
      <c r="C326" s="211"/>
      <c r="D326" s="212"/>
      <c r="E326" s="210"/>
      <c r="F326" s="210"/>
      <c r="G326" s="211"/>
      <c r="H326" s="212"/>
      <c r="I326" s="210"/>
      <c r="J326" s="210"/>
    </row>
    <row r="327" spans="1:16" s="68" customFormat="1" ht="13.5">
      <c r="A327" s="176" t="s">
        <v>210</v>
      </c>
      <c r="B327" s="244" t="s">
        <v>469</v>
      </c>
      <c r="C327" s="245"/>
      <c r="D327" s="246"/>
      <c r="E327" s="244" t="s">
        <v>470</v>
      </c>
      <c r="F327" s="245"/>
      <c r="G327" s="246"/>
      <c r="H327" s="244" t="s">
        <v>471</v>
      </c>
      <c r="I327" s="245"/>
      <c r="J327" s="246"/>
      <c r="K327" s="32"/>
      <c r="L327" s="32"/>
      <c r="M327" s="32"/>
      <c r="N327" s="32"/>
      <c r="O327" s="32"/>
      <c r="P327" s="32"/>
    </row>
    <row r="328" spans="1:16" s="209" customFormat="1" ht="13.5">
      <c r="A328" s="247" t="s">
        <v>472</v>
      </c>
      <c r="B328" s="248" t="s">
        <v>208</v>
      </c>
      <c r="C328" s="249" t="s">
        <v>473</v>
      </c>
      <c r="D328" s="250" t="s">
        <v>474</v>
      </c>
      <c r="E328" s="248" t="s">
        <v>208</v>
      </c>
      <c r="F328" s="249" t="s">
        <v>473</v>
      </c>
      <c r="G328" s="250" t="s">
        <v>474</v>
      </c>
      <c r="H328" s="248" t="s">
        <v>208</v>
      </c>
      <c r="I328" s="249" t="s">
        <v>473</v>
      </c>
      <c r="J328" s="250" t="s">
        <v>474</v>
      </c>
      <c r="K328" s="32"/>
      <c r="L328" s="32"/>
      <c r="M328" s="32"/>
      <c r="N328" s="32"/>
      <c r="O328" s="32"/>
      <c r="P328" s="32"/>
    </row>
    <row r="329" spans="1:10" ht="12.75">
      <c r="A329" s="253" t="s">
        <v>81</v>
      </c>
      <c r="B329" s="185">
        <v>5</v>
      </c>
      <c r="C329" s="183">
        <v>2445</v>
      </c>
      <c r="D329" s="186">
        <f>C329*100000/826816</f>
        <v>295.71270996207136</v>
      </c>
      <c r="E329" s="185">
        <v>7</v>
      </c>
      <c r="F329" s="183">
        <v>445</v>
      </c>
      <c r="G329" s="186">
        <f>F329*100000/94819</f>
        <v>469.3152216327951</v>
      </c>
      <c r="H329" s="185">
        <v>5</v>
      </c>
      <c r="I329" s="183">
        <v>385</v>
      </c>
      <c r="J329" s="186">
        <f>I329*100000/89920</f>
        <v>428.15836298932385</v>
      </c>
    </row>
    <row r="330" spans="1:10" ht="12.75">
      <c r="A330" s="189" t="s">
        <v>82</v>
      </c>
      <c r="B330" s="191"/>
      <c r="C330" s="183">
        <v>73</v>
      </c>
      <c r="D330" s="186">
        <f>C330*100000/826816</f>
        <v>8.829050236086385</v>
      </c>
      <c r="E330" s="191"/>
      <c r="F330" s="183">
        <v>51</v>
      </c>
      <c r="G330" s="186">
        <f>F330*100000/94819</f>
        <v>53.78668832196079</v>
      </c>
      <c r="H330" s="191"/>
      <c r="I330" s="183">
        <v>20</v>
      </c>
      <c r="J330" s="186">
        <f>I330*100000/89920</f>
        <v>22.24199288256228</v>
      </c>
    </row>
    <row r="331" spans="1:10" ht="12.75">
      <c r="A331" s="189" t="s">
        <v>30</v>
      </c>
      <c r="B331" s="185"/>
      <c r="C331" s="183">
        <v>442</v>
      </c>
      <c r="D331" s="186">
        <f>C331*100000/826816</f>
        <v>53.45808499109838</v>
      </c>
      <c r="E331" s="185"/>
      <c r="F331" s="183">
        <v>29</v>
      </c>
      <c r="G331" s="186">
        <f>F331*100000/94819</f>
        <v>30.584587477193388</v>
      </c>
      <c r="H331" s="185"/>
      <c r="I331" s="183">
        <v>90</v>
      </c>
      <c r="J331" s="186">
        <f>I331*100000/89920</f>
        <v>100.08896797153025</v>
      </c>
    </row>
    <row r="332" spans="1:10" ht="12.75">
      <c r="A332" s="189" t="s">
        <v>107</v>
      </c>
      <c r="B332" s="185"/>
      <c r="C332" s="183" t="s">
        <v>10</v>
      </c>
      <c r="D332" s="186" t="s">
        <v>10</v>
      </c>
      <c r="E332" s="185"/>
      <c r="F332" s="183" t="s">
        <v>10</v>
      </c>
      <c r="G332" s="186" t="s">
        <v>10</v>
      </c>
      <c r="H332" s="185"/>
      <c r="I332" s="183" t="s">
        <v>9</v>
      </c>
      <c r="J332" s="186" t="s">
        <v>9</v>
      </c>
    </row>
    <row r="333" spans="1:10" ht="12.75">
      <c r="A333" s="253" t="s">
        <v>83</v>
      </c>
      <c r="B333" s="185"/>
      <c r="C333" s="183">
        <v>733</v>
      </c>
      <c r="D333" s="186">
        <f aca="true" t="shared" si="15" ref="D333:D342">C333*100000/826816</f>
        <v>88.6533400417989</v>
      </c>
      <c r="E333" s="185"/>
      <c r="F333" s="183">
        <v>172</v>
      </c>
      <c r="G333" s="186">
        <f aca="true" t="shared" si="16" ref="G333:G340">F333*100000/94819</f>
        <v>181.39824296818148</v>
      </c>
      <c r="H333" s="185">
        <v>10</v>
      </c>
      <c r="I333" s="183">
        <v>156</v>
      </c>
      <c r="J333" s="186">
        <f aca="true" t="shared" si="17" ref="J333:J340">I333*100000/89920</f>
        <v>173.48754448398577</v>
      </c>
    </row>
    <row r="334" spans="1:10" ht="12.75">
      <c r="A334" s="189" t="s">
        <v>31</v>
      </c>
      <c r="B334" s="185"/>
      <c r="C334" s="183">
        <v>621</v>
      </c>
      <c r="D334" s="186">
        <f t="shared" si="15"/>
        <v>75.10739995355678</v>
      </c>
      <c r="E334" s="185"/>
      <c r="F334" s="183">
        <v>128</v>
      </c>
      <c r="G334" s="186">
        <f t="shared" si="16"/>
        <v>134.99404127864668</v>
      </c>
      <c r="H334" s="185"/>
      <c r="I334" s="183">
        <v>137</v>
      </c>
      <c r="J334" s="186">
        <f t="shared" si="17"/>
        <v>152.3576512455516</v>
      </c>
    </row>
    <row r="335" spans="1:10" ht="12.75">
      <c r="A335" s="253" t="s">
        <v>108</v>
      </c>
      <c r="B335" s="185">
        <v>4</v>
      </c>
      <c r="C335" s="183">
        <v>2704</v>
      </c>
      <c r="D335" s="186">
        <f t="shared" si="15"/>
        <v>327.03769641613127</v>
      </c>
      <c r="E335" s="185"/>
      <c r="F335" s="183">
        <v>242</v>
      </c>
      <c r="G335" s="186">
        <f t="shared" si="16"/>
        <v>255.2231092924414</v>
      </c>
      <c r="H335" s="185">
        <v>7</v>
      </c>
      <c r="I335" s="183">
        <v>229</v>
      </c>
      <c r="J335" s="186">
        <f t="shared" si="17"/>
        <v>254.67081850533808</v>
      </c>
    </row>
    <row r="336" spans="1:10" ht="12.75">
      <c r="A336" s="189" t="s">
        <v>32</v>
      </c>
      <c r="B336" s="185"/>
      <c r="C336" s="183">
        <v>111</v>
      </c>
      <c r="D336" s="186">
        <f t="shared" si="15"/>
        <v>13.424994194597105</v>
      </c>
      <c r="E336" s="185"/>
      <c r="F336" s="183">
        <v>20</v>
      </c>
      <c r="G336" s="186">
        <f t="shared" si="16"/>
        <v>21.092818949788544</v>
      </c>
      <c r="H336" s="185"/>
      <c r="I336" s="183">
        <v>6</v>
      </c>
      <c r="J336" s="186">
        <f t="shared" si="17"/>
        <v>6.672597864768683</v>
      </c>
    </row>
    <row r="337" spans="1:10" ht="12.75">
      <c r="A337" s="189" t="s">
        <v>113</v>
      </c>
      <c r="B337" s="185"/>
      <c r="C337" s="183">
        <v>1700</v>
      </c>
      <c r="D337" s="186">
        <f t="shared" si="15"/>
        <v>205.60801919653224</v>
      </c>
      <c r="E337" s="185"/>
      <c r="F337" s="183">
        <v>90</v>
      </c>
      <c r="G337" s="186">
        <f t="shared" si="16"/>
        <v>94.91768527404845</v>
      </c>
      <c r="H337" s="185"/>
      <c r="I337" s="183">
        <v>110</v>
      </c>
      <c r="J337" s="186">
        <f t="shared" si="17"/>
        <v>122.33096085409252</v>
      </c>
    </row>
    <row r="338" spans="1:10" ht="13.5">
      <c r="A338" s="253" t="s">
        <v>475</v>
      </c>
      <c r="B338" s="185">
        <v>3</v>
      </c>
      <c r="C338" s="183">
        <v>3615</v>
      </c>
      <c r="D338" s="186">
        <f t="shared" si="15"/>
        <v>437.21940552674357</v>
      </c>
      <c r="E338" s="185">
        <v>2</v>
      </c>
      <c r="F338" s="183">
        <v>796</v>
      </c>
      <c r="G338" s="186">
        <f t="shared" si="16"/>
        <v>839.494194201584</v>
      </c>
      <c r="H338" s="185">
        <v>3</v>
      </c>
      <c r="I338" s="183">
        <v>644</v>
      </c>
      <c r="J338" s="186">
        <f t="shared" si="17"/>
        <v>716.1921708185054</v>
      </c>
    </row>
    <row r="339" spans="1:10" ht="12.75">
      <c r="A339" s="189" t="s">
        <v>33</v>
      </c>
      <c r="B339" s="185"/>
      <c r="C339" s="183">
        <v>1928</v>
      </c>
      <c r="D339" s="186">
        <f t="shared" si="15"/>
        <v>233.18368294759657</v>
      </c>
      <c r="E339" s="185"/>
      <c r="F339" s="183">
        <v>468</v>
      </c>
      <c r="G339" s="186">
        <f t="shared" si="16"/>
        <v>493.57196342505193</v>
      </c>
      <c r="H339" s="185"/>
      <c r="I339" s="183">
        <v>395</v>
      </c>
      <c r="J339" s="186">
        <f t="shared" si="17"/>
        <v>439.279359430605</v>
      </c>
    </row>
    <row r="340" spans="1:10" ht="12.75">
      <c r="A340" s="190" t="s">
        <v>34</v>
      </c>
      <c r="B340" s="185"/>
      <c r="C340" s="183">
        <v>1065</v>
      </c>
      <c r="D340" s="186">
        <f t="shared" si="15"/>
        <v>128.8073767319452</v>
      </c>
      <c r="E340" s="185"/>
      <c r="F340" s="183">
        <v>211</v>
      </c>
      <c r="G340" s="186">
        <f t="shared" si="16"/>
        <v>222.52923992026913</v>
      </c>
      <c r="H340" s="185"/>
      <c r="I340" s="183">
        <v>168</v>
      </c>
      <c r="J340" s="186">
        <f t="shared" si="17"/>
        <v>186.83274021352312</v>
      </c>
    </row>
    <row r="341" spans="1:10" ht="12.75">
      <c r="A341" s="198" t="s">
        <v>35</v>
      </c>
      <c r="B341" s="185"/>
      <c r="C341" s="183">
        <v>40</v>
      </c>
      <c r="D341" s="186">
        <f t="shared" si="15"/>
        <v>4.837835745800758</v>
      </c>
      <c r="E341" s="185"/>
      <c r="F341" s="183" t="s">
        <v>10</v>
      </c>
      <c r="G341" s="186" t="s">
        <v>10</v>
      </c>
      <c r="H341" s="185"/>
      <c r="I341" s="183" t="s">
        <v>10</v>
      </c>
      <c r="J341" s="186" t="s">
        <v>10</v>
      </c>
    </row>
    <row r="342" spans="1:10" ht="12.75">
      <c r="A342" s="198" t="s">
        <v>67</v>
      </c>
      <c r="B342" s="185"/>
      <c r="C342" s="183">
        <v>333</v>
      </c>
      <c r="D342" s="186">
        <f t="shared" si="15"/>
        <v>40.274982583791314</v>
      </c>
      <c r="E342" s="185"/>
      <c r="F342" s="183">
        <v>81</v>
      </c>
      <c r="G342" s="186">
        <f>F342*100000/94819</f>
        <v>85.42591674664361</v>
      </c>
      <c r="H342" s="185"/>
      <c r="I342" s="183">
        <v>78</v>
      </c>
      <c r="J342" s="186">
        <f>I342*100000/89920</f>
        <v>86.74377224199289</v>
      </c>
    </row>
    <row r="343" spans="1:10" ht="12.75">
      <c r="A343" s="198" t="s">
        <v>68</v>
      </c>
      <c r="B343" s="182"/>
      <c r="C343" s="183"/>
      <c r="D343" s="186"/>
      <c r="E343" s="182"/>
      <c r="F343" s="183"/>
      <c r="G343" s="186"/>
      <c r="H343" s="185"/>
      <c r="I343" s="183"/>
      <c r="J343" s="186"/>
    </row>
    <row r="344" spans="1:10" ht="12.75">
      <c r="A344" s="198" t="s">
        <v>36</v>
      </c>
      <c r="B344" s="201"/>
      <c r="C344" s="183">
        <v>22</v>
      </c>
      <c r="D344" s="186">
        <f>C344*100000/826816</f>
        <v>2.6608096601904174</v>
      </c>
      <c r="E344" s="201"/>
      <c r="F344" s="183">
        <v>6</v>
      </c>
      <c r="G344" s="186">
        <f>F344*100000/94819</f>
        <v>6.327845684936563</v>
      </c>
      <c r="H344" s="191"/>
      <c r="I344" s="183" t="s">
        <v>10</v>
      </c>
      <c r="J344" s="186" t="s">
        <v>10</v>
      </c>
    </row>
    <row r="345" spans="1:10" ht="12.75">
      <c r="A345" s="189" t="s">
        <v>85</v>
      </c>
      <c r="B345" s="201"/>
      <c r="C345" s="183">
        <v>646</v>
      </c>
      <c r="D345" s="186">
        <f>C345*100000/826816</f>
        <v>78.13104729468225</v>
      </c>
      <c r="E345" s="201"/>
      <c r="F345" s="183">
        <v>79</v>
      </c>
      <c r="G345" s="186">
        <f>F345*100000/94819</f>
        <v>83.31663485166474</v>
      </c>
      <c r="H345" s="191"/>
      <c r="I345" s="183">
        <v>93</v>
      </c>
      <c r="J345" s="186">
        <f>I345*100000/89920</f>
        <v>103.42526690391459</v>
      </c>
    </row>
    <row r="346" spans="1:16" s="255" customFormat="1" ht="12.75">
      <c r="A346" s="190" t="s">
        <v>84</v>
      </c>
      <c r="B346" s="185"/>
      <c r="C346" s="183" t="s">
        <v>9</v>
      </c>
      <c r="D346" s="186" t="s">
        <v>9</v>
      </c>
      <c r="E346" s="185"/>
      <c r="F346" s="183" t="s">
        <v>9</v>
      </c>
      <c r="G346" s="186" t="s">
        <v>9</v>
      </c>
      <c r="H346" s="185"/>
      <c r="I346" s="183" t="s">
        <v>9</v>
      </c>
      <c r="J346" s="186" t="s">
        <v>9</v>
      </c>
      <c r="K346" s="243"/>
      <c r="L346" s="243"/>
      <c r="M346" s="243"/>
      <c r="N346" s="243"/>
      <c r="O346" s="243"/>
      <c r="P346" s="243"/>
    </row>
    <row r="347" spans="1:16" s="255" customFormat="1" ht="12.75">
      <c r="A347" s="190"/>
      <c r="B347" s="202"/>
      <c r="C347" s="203"/>
      <c r="D347" s="204"/>
      <c r="E347" s="202"/>
      <c r="F347" s="202"/>
      <c r="G347" s="205"/>
      <c r="H347" s="206"/>
      <c r="I347" s="202"/>
      <c r="J347" s="207"/>
      <c r="K347" s="243"/>
      <c r="L347" s="243"/>
      <c r="M347" s="243"/>
      <c r="N347" s="243"/>
      <c r="O347" s="243"/>
      <c r="P347" s="243"/>
    </row>
    <row r="348" spans="1:10" ht="13.5">
      <c r="A348" s="177" t="s">
        <v>229</v>
      </c>
      <c r="B348" s="193"/>
      <c r="C348" s="194">
        <v>26514</v>
      </c>
      <c r="D348" s="195">
        <f>C348*100000/826816</f>
        <v>3206.759424104033</v>
      </c>
      <c r="E348" s="193"/>
      <c r="F348" s="194">
        <v>3365</v>
      </c>
      <c r="G348" s="195">
        <f>F348*100000/94819</f>
        <v>3548.8667883019225</v>
      </c>
      <c r="H348" s="193"/>
      <c r="I348" s="194">
        <v>2606</v>
      </c>
      <c r="J348" s="195">
        <f>I348*100000/89920</f>
        <v>2898.131672597865</v>
      </c>
    </row>
    <row r="350" spans="1:16" s="68" customFormat="1" ht="13.5">
      <c r="A350" s="176" t="s">
        <v>211</v>
      </c>
      <c r="B350" s="244" t="s">
        <v>469</v>
      </c>
      <c r="C350" s="245"/>
      <c r="D350" s="246"/>
      <c r="E350" s="244" t="s">
        <v>470</v>
      </c>
      <c r="F350" s="245"/>
      <c r="G350" s="246"/>
      <c r="H350" s="244" t="s">
        <v>471</v>
      </c>
      <c r="I350" s="245"/>
      <c r="J350" s="246"/>
      <c r="K350" s="32"/>
      <c r="L350" s="32"/>
      <c r="M350" s="32"/>
      <c r="N350" s="32"/>
      <c r="O350" s="32"/>
      <c r="P350" s="32"/>
    </row>
    <row r="351" spans="1:16" s="209" customFormat="1" ht="13.5">
      <c r="A351" s="247" t="s">
        <v>472</v>
      </c>
      <c r="B351" s="248" t="s">
        <v>208</v>
      </c>
      <c r="C351" s="249" t="s">
        <v>473</v>
      </c>
      <c r="D351" s="250" t="s">
        <v>474</v>
      </c>
      <c r="E351" s="248" t="s">
        <v>208</v>
      </c>
      <c r="F351" s="249" t="s">
        <v>473</v>
      </c>
      <c r="G351" s="250" t="s">
        <v>474</v>
      </c>
      <c r="H351" s="248" t="s">
        <v>208</v>
      </c>
      <c r="I351" s="249" t="s">
        <v>473</v>
      </c>
      <c r="J351" s="250" t="s">
        <v>474</v>
      </c>
      <c r="K351" s="32"/>
      <c r="L351" s="32"/>
      <c r="M351" s="32"/>
      <c r="N351" s="32"/>
      <c r="O351" s="32"/>
      <c r="P351" s="32"/>
    </row>
    <row r="352" spans="1:10" ht="13.5">
      <c r="A352" s="252" t="s">
        <v>230</v>
      </c>
      <c r="B352" s="185"/>
      <c r="C352" s="213">
        <v>53144</v>
      </c>
      <c r="D352" s="215">
        <f>C352*100000/610083</f>
        <v>8710.945887690692</v>
      </c>
      <c r="E352" s="182"/>
      <c r="F352" s="213">
        <v>7510</v>
      </c>
      <c r="G352" s="219">
        <f>F352*100000/50144</f>
        <v>14976.866624122527</v>
      </c>
      <c r="H352" s="185"/>
      <c r="I352" s="213">
        <v>3885</v>
      </c>
      <c r="J352" s="215">
        <f>I352*100000/37799</f>
        <v>10278.04968385407</v>
      </c>
    </row>
    <row r="353" spans="1:10" ht="12.75">
      <c r="A353" s="187"/>
      <c r="B353" s="182"/>
      <c r="C353" s="213"/>
      <c r="D353" s="214"/>
      <c r="E353" s="182"/>
      <c r="F353" s="213"/>
      <c r="G353" s="214"/>
      <c r="H353" s="182"/>
      <c r="I353" s="213"/>
      <c r="J353" s="214"/>
    </row>
    <row r="354" spans="1:10" ht="12.75">
      <c r="A354" s="253" t="s">
        <v>43</v>
      </c>
      <c r="B354" s="185"/>
      <c r="C354" s="213">
        <v>949</v>
      </c>
      <c r="D354" s="215">
        <f aca="true" t="shared" si="18" ref="D354:D379">C354*100000/610083</f>
        <v>155.55260513733379</v>
      </c>
      <c r="E354" s="185">
        <v>9</v>
      </c>
      <c r="F354" s="213">
        <v>313</v>
      </c>
      <c r="G354" s="215">
        <f aca="true" t="shared" si="19" ref="G354:G363">F354*100000/50144</f>
        <v>624.2022973835354</v>
      </c>
      <c r="H354" s="185">
        <v>10</v>
      </c>
      <c r="I354" s="213">
        <v>112</v>
      </c>
      <c r="J354" s="215">
        <f aca="true" t="shared" si="20" ref="J354:J359">I354*100000/37799</f>
        <v>296.3041350300272</v>
      </c>
    </row>
    <row r="355" spans="1:10" ht="12.75">
      <c r="A355" s="187" t="s">
        <v>55</v>
      </c>
      <c r="B355" s="185"/>
      <c r="C355" s="213">
        <v>50</v>
      </c>
      <c r="D355" s="215">
        <f t="shared" si="18"/>
        <v>8.195606171619271</v>
      </c>
      <c r="E355" s="185"/>
      <c r="F355" s="213">
        <v>131</v>
      </c>
      <c r="G355" s="215">
        <f t="shared" si="19"/>
        <v>261.2476068921506</v>
      </c>
      <c r="H355" s="185"/>
      <c r="I355" s="213">
        <v>49</v>
      </c>
      <c r="J355" s="215">
        <f t="shared" si="20"/>
        <v>129.6330590756369</v>
      </c>
    </row>
    <row r="356" spans="1:10" ht="12.75">
      <c r="A356" s="187" t="s">
        <v>56</v>
      </c>
      <c r="B356" s="182"/>
      <c r="C356" s="213">
        <v>480</v>
      </c>
      <c r="D356" s="215">
        <f t="shared" si="18"/>
        <v>78.677819247545</v>
      </c>
      <c r="E356" s="185"/>
      <c r="F356" s="213">
        <v>85</v>
      </c>
      <c r="G356" s="215">
        <f t="shared" si="19"/>
        <v>169.51180599872367</v>
      </c>
      <c r="H356" s="185"/>
      <c r="I356" s="213">
        <v>29</v>
      </c>
      <c r="J356" s="215">
        <f t="shared" si="20"/>
        <v>76.72160639170349</v>
      </c>
    </row>
    <row r="357" spans="1:10" ht="12.75">
      <c r="A357" s="253" t="s">
        <v>11</v>
      </c>
      <c r="B357" s="185">
        <v>3</v>
      </c>
      <c r="C357" s="213">
        <v>5910</v>
      </c>
      <c r="D357" s="215">
        <f t="shared" si="18"/>
        <v>968.7206494853979</v>
      </c>
      <c r="E357" s="185">
        <v>3</v>
      </c>
      <c r="F357" s="213">
        <v>680</v>
      </c>
      <c r="G357" s="215">
        <f t="shared" si="19"/>
        <v>1356.0944479897894</v>
      </c>
      <c r="H357" s="185">
        <v>6</v>
      </c>
      <c r="I357" s="213">
        <v>257</v>
      </c>
      <c r="J357" s="215">
        <f t="shared" si="20"/>
        <v>679.9121669885446</v>
      </c>
    </row>
    <row r="358" spans="1:10" ht="12.75">
      <c r="A358" s="187" t="s">
        <v>54</v>
      </c>
      <c r="B358" s="185"/>
      <c r="C358" s="213">
        <v>4239</v>
      </c>
      <c r="D358" s="215">
        <f t="shared" si="18"/>
        <v>694.8234912298818</v>
      </c>
      <c r="E358" s="185"/>
      <c r="F358" s="213">
        <v>443</v>
      </c>
      <c r="G358" s="215">
        <f t="shared" si="19"/>
        <v>883.4556477345245</v>
      </c>
      <c r="H358" s="185"/>
      <c r="I358" s="213">
        <v>173</v>
      </c>
      <c r="J358" s="215">
        <f t="shared" si="20"/>
        <v>457.68406571602424</v>
      </c>
    </row>
    <row r="359" spans="1:10" ht="12.75">
      <c r="A359" s="189" t="s">
        <v>57</v>
      </c>
      <c r="B359" s="185"/>
      <c r="C359" s="213">
        <v>394</v>
      </c>
      <c r="D359" s="215">
        <f t="shared" si="18"/>
        <v>64.58137663235986</v>
      </c>
      <c r="E359" s="185"/>
      <c r="F359" s="213">
        <v>50</v>
      </c>
      <c r="G359" s="215">
        <f t="shared" si="19"/>
        <v>99.71282705807275</v>
      </c>
      <c r="H359" s="185"/>
      <c r="I359" s="213">
        <v>13</v>
      </c>
      <c r="J359" s="215">
        <f t="shared" si="20"/>
        <v>34.392444244556735</v>
      </c>
    </row>
    <row r="360" spans="1:10" ht="12.75">
      <c r="A360" s="189" t="s">
        <v>12</v>
      </c>
      <c r="B360" s="185"/>
      <c r="C360" s="213">
        <v>90</v>
      </c>
      <c r="D360" s="215">
        <f t="shared" si="18"/>
        <v>14.752091108914689</v>
      </c>
      <c r="E360" s="185"/>
      <c r="F360" s="213">
        <v>11</v>
      </c>
      <c r="G360" s="215">
        <f t="shared" si="19"/>
        <v>21.936821952776004</v>
      </c>
      <c r="H360" s="185"/>
      <c r="I360" s="183" t="s">
        <v>10</v>
      </c>
      <c r="J360" s="186" t="s">
        <v>10</v>
      </c>
    </row>
    <row r="361" spans="1:10" ht="12.75">
      <c r="A361" s="189" t="s">
        <v>13</v>
      </c>
      <c r="B361" s="185"/>
      <c r="C361" s="213">
        <v>518</v>
      </c>
      <c r="D361" s="215">
        <f t="shared" si="18"/>
        <v>84.90647993797565</v>
      </c>
      <c r="E361" s="185"/>
      <c r="F361" s="213">
        <v>69</v>
      </c>
      <c r="G361" s="215">
        <f t="shared" si="19"/>
        <v>137.6037013401404</v>
      </c>
      <c r="H361" s="185"/>
      <c r="I361" s="213">
        <v>21</v>
      </c>
      <c r="J361" s="215">
        <f>I361*100000/37799</f>
        <v>55.55702531813011</v>
      </c>
    </row>
    <row r="362" spans="1:10" ht="12.75">
      <c r="A362" s="189" t="s">
        <v>14</v>
      </c>
      <c r="B362" s="185"/>
      <c r="C362" s="213">
        <v>607</v>
      </c>
      <c r="D362" s="215">
        <f t="shared" si="18"/>
        <v>99.49465892345796</v>
      </c>
      <c r="E362" s="185"/>
      <c r="F362" s="213">
        <v>52</v>
      </c>
      <c r="G362" s="215">
        <f t="shared" si="19"/>
        <v>103.70134014039566</v>
      </c>
      <c r="H362" s="185"/>
      <c r="I362" s="213">
        <v>17</v>
      </c>
      <c r="J362" s="215">
        <f>I362*100000/37799</f>
        <v>44.97473478134342</v>
      </c>
    </row>
    <row r="363" spans="1:10" ht="12.75">
      <c r="A363" s="189" t="s">
        <v>15</v>
      </c>
      <c r="B363" s="185"/>
      <c r="C363" s="213">
        <v>325</v>
      </c>
      <c r="D363" s="215">
        <f t="shared" si="18"/>
        <v>53.271440115525266</v>
      </c>
      <c r="E363" s="185"/>
      <c r="F363" s="213">
        <v>33</v>
      </c>
      <c r="G363" s="215">
        <f t="shared" si="19"/>
        <v>65.81046585832802</v>
      </c>
      <c r="H363" s="185"/>
      <c r="I363" s="213">
        <v>11</v>
      </c>
      <c r="J363" s="215">
        <f>I363*100000/37799</f>
        <v>29.101298976163392</v>
      </c>
    </row>
    <row r="364" spans="1:10" ht="12.75">
      <c r="A364" s="189" t="s">
        <v>16</v>
      </c>
      <c r="B364" s="185"/>
      <c r="C364" s="213">
        <v>83</v>
      </c>
      <c r="D364" s="215">
        <f t="shared" si="18"/>
        <v>13.604706244887991</v>
      </c>
      <c r="E364" s="185"/>
      <c r="F364" s="183" t="s">
        <v>10</v>
      </c>
      <c r="G364" s="186" t="s">
        <v>10</v>
      </c>
      <c r="H364" s="185"/>
      <c r="I364" s="183" t="s">
        <v>10</v>
      </c>
      <c r="J364" s="186" t="s">
        <v>10</v>
      </c>
    </row>
    <row r="365" spans="1:10" ht="12.75">
      <c r="A365" s="189" t="s">
        <v>58</v>
      </c>
      <c r="B365" s="185"/>
      <c r="C365" s="213">
        <v>249</v>
      </c>
      <c r="D365" s="215">
        <f t="shared" si="18"/>
        <v>40.81411873466397</v>
      </c>
      <c r="E365" s="185"/>
      <c r="F365" s="213">
        <v>21</v>
      </c>
      <c r="G365" s="215">
        <f>F365*100000/50144</f>
        <v>41.87938736439055</v>
      </c>
      <c r="H365" s="185"/>
      <c r="I365" s="213">
        <v>12</v>
      </c>
      <c r="J365" s="215">
        <f>I365*100000/37799</f>
        <v>31.746871610360063</v>
      </c>
    </row>
    <row r="366" spans="1:10" ht="12.75">
      <c r="A366" s="190" t="s">
        <v>59</v>
      </c>
      <c r="B366" s="185"/>
      <c r="C366" s="213">
        <v>91</v>
      </c>
      <c r="D366" s="215">
        <f t="shared" si="18"/>
        <v>14.916003232347075</v>
      </c>
      <c r="E366" s="185"/>
      <c r="F366" s="183" t="s">
        <v>10</v>
      </c>
      <c r="G366" s="186" t="s">
        <v>10</v>
      </c>
      <c r="H366" s="185"/>
      <c r="I366" s="213">
        <v>6</v>
      </c>
      <c r="J366" s="215">
        <f>I366*100000/37799</f>
        <v>15.873435805180032</v>
      </c>
    </row>
    <row r="367" spans="1:10" ht="12.75">
      <c r="A367" s="189" t="s">
        <v>17</v>
      </c>
      <c r="B367" s="185"/>
      <c r="C367" s="213">
        <v>92</v>
      </c>
      <c r="D367" s="215">
        <f t="shared" si="18"/>
        <v>15.079915355779459</v>
      </c>
      <c r="E367" s="185"/>
      <c r="F367" s="183" t="s">
        <v>10</v>
      </c>
      <c r="G367" s="186" t="s">
        <v>10</v>
      </c>
      <c r="H367" s="185"/>
      <c r="I367" s="183" t="s">
        <v>10</v>
      </c>
      <c r="J367" s="186" t="s">
        <v>10</v>
      </c>
    </row>
    <row r="368" spans="1:10" ht="12.75">
      <c r="A368" s="187" t="s">
        <v>53</v>
      </c>
      <c r="B368" s="185"/>
      <c r="C368" s="213">
        <v>1464</v>
      </c>
      <c r="D368" s="215">
        <f t="shared" si="18"/>
        <v>239.96734870501226</v>
      </c>
      <c r="E368" s="185"/>
      <c r="F368" s="213">
        <v>220</v>
      </c>
      <c r="G368" s="215">
        <f aca="true" t="shared" si="21" ref="G368:G379">F368*100000/50144</f>
        <v>438.7364390555201</v>
      </c>
      <c r="H368" s="185"/>
      <c r="I368" s="213">
        <v>76</v>
      </c>
      <c r="J368" s="215">
        <f aca="true" t="shared" si="22" ref="J368:J379">I368*100000/37799</f>
        <v>201.06352019894706</v>
      </c>
    </row>
    <row r="369" spans="1:10" ht="12.75">
      <c r="A369" s="187" t="s">
        <v>52</v>
      </c>
      <c r="B369" s="182"/>
      <c r="C369" s="213">
        <v>126</v>
      </c>
      <c r="D369" s="215">
        <f t="shared" si="18"/>
        <v>20.652927552480563</v>
      </c>
      <c r="E369" s="182"/>
      <c r="F369" s="213">
        <v>12</v>
      </c>
      <c r="G369" s="215">
        <f t="shared" si="21"/>
        <v>23.93107849393746</v>
      </c>
      <c r="H369" s="185"/>
      <c r="I369" s="213">
        <v>3</v>
      </c>
      <c r="J369" s="215">
        <f t="shared" si="22"/>
        <v>7.936717902590016</v>
      </c>
    </row>
    <row r="370" spans="1:10" ht="12.75">
      <c r="A370" s="253" t="s">
        <v>69</v>
      </c>
      <c r="B370" s="185">
        <v>9</v>
      </c>
      <c r="C370" s="213">
        <v>1555</v>
      </c>
      <c r="D370" s="215">
        <f t="shared" si="18"/>
        <v>254.88335193735935</v>
      </c>
      <c r="E370" s="185">
        <v>7</v>
      </c>
      <c r="F370" s="213">
        <v>419</v>
      </c>
      <c r="G370" s="215">
        <f t="shared" si="21"/>
        <v>835.5934907466496</v>
      </c>
      <c r="H370" s="185">
        <v>9</v>
      </c>
      <c r="I370" s="213">
        <v>150</v>
      </c>
      <c r="J370" s="215">
        <f t="shared" si="22"/>
        <v>396.8358951295008</v>
      </c>
    </row>
    <row r="371" spans="1:10" ht="12.75">
      <c r="A371" s="189" t="s">
        <v>51</v>
      </c>
      <c r="B371" s="185"/>
      <c r="C371" s="213">
        <v>729</v>
      </c>
      <c r="D371" s="215">
        <f t="shared" si="18"/>
        <v>119.49193798220898</v>
      </c>
      <c r="E371" s="185"/>
      <c r="F371" s="213">
        <v>274</v>
      </c>
      <c r="G371" s="215">
        <f t="shared" si="21"/>
        <v>546.4262922782386</v>
      </c>
      <c r="H371" s="185"/>
      <c r="I371" s="213">
        <v>98</v>
      </c>
      <c r="J371" s="215">
        <f t="shared" si="22"/>
        <v>259.2661181512738</v>
      </c>
    </row>
    <row r="372" spans="1:10" ht="13.5">
      <c r="A372" s="190" t="s">
        <v>228</v>
      </c>
      <c r="B372" s="185"/>
      <c r="C372" s="213">
        <v>113</v>
      </c>
      <c r="D372" s="215">
        <f t="shared" si="18"/>
        <v>18.522069947859553</v>
      </c>
      <c r="E372" s="185"/>
      <c r="F372" s="213">
        <v>38</v>
      </c>
      <c r="G372" s="215">
        <f t="shared" si="21"/>
        <v>75.78174856413528</v>
      </c>
      <c r="H372" s="185"/>
      <c r="I372" s="213">
        <v>16</v>
      </c>
      <c r="J372" s="215">
        <f t="shared" si="22"/>
        <v>42.32916214714675</v>
      </c>
    </row>
    <row r="373" spans="1:10" ht="12.75">
      <c r="A373" s="189" t="s">
        <v>50</v>
      </c>
      <c r="B373" s="185"/>
      <c r="C373" s="213">
        <v>332</v>
      </c>
      <c r="D373" s="215">
        <f t="shared" si="18"/>
        <v>54.418824979551964</v>
      </c>
      <c r="E373" s="185"/>
      <c r="F373" s="213">
        <v>54</v>
      </c>
      <c r="G373" s="215">
        <f t="shared" si="21"/>
        <v>107.68985322271857</v>
      </c>
      <c r="H373" s="185"/>
      <c r="I373" s="213">
        <v>23</v>
      </c>
      <c r="J373" s="215">
        <f t="shared" si="22"/>
        <v>60.84817058652345</v>
      </c>
    </row>
    <row r="374" spans="1:10" ht="12.75">
      <c r="A374" s="253" t="s">
        <v>99</v>
      </c>
      <c r="B374" s="185"/>
      <c r="C374" s="213">
        <v>472</v>
      </c>
      <c r="D374" s="215">
        <f t="shared" si="18"/>
        <v>77.36652226008593</v>
      </c>
      <c r="E374" s="185"/>
      <c r="F374" s="213">
        <v>91</v>
      </c>
      <c r="G374" s="215">
        <f t="shared" si="21"/>
        <v>181.47734524569242</v>
      </c>
      <c r="H374" s="185"/>
      <c r="I374" s="213">
        <v>25</v>
      </c>
      <c r="J374" s="215">
        <f t="shared" si="22"/>
        <v>66.1393158549168</v>
      </c>
    </row>
    <row r="375" spans="1:10" ht="12.75">
      <c r="A375" s="253" t="s">
        <v>70</v>
      </c>
      <c r="B375" s="185">
        <v>7</v>
      </c>
      <c r="C375" s="213">
        <v>3944</v>
      </c>
      <c r="D375" s="215">
        <f t="shared" si="18"/>
        <v>646.4694148173281</v>
      </c>
      <c r="E375" s="185">
        <v>6</v>
      </c>
      <c r="F375" s="213">
        <v>468</v>
      </c>
      <c r="G375" s="215">
        <f t="shared" si="21"/>
        <v>933.312061263561</v>
      </c>
      <c r="H375" s="185">
        <v>4</v>
      </c>
      <c r="I375" s="213">
        <v>360</v>
      </c>
      <c r="J375" s="215">
        <f t="shared" si="22"/>
        <v>952.4061483108019</v>
      </c>
    </row>
    <row r="376" spans="1:10" ht="12.75">
      <c r="A376" s="189" t="s">
        <v>72</v>
      </c>
      <c r="B376" s="185"/>
      <c r="C376" s="213">
        <v>2705</v>
      </c>
      <c r="D376" s="215">
        <f t="shared" si="18"/>
        <v>443.3822938846026</v>
      </c>
      <c r="E376" s="185"/>
      <c r="F376" s="213">
        <v>278</v>
      </c>
      <c r="G376" s="215">
        <f t="shared" si="21"/>
        <v>554.4033184428845</v>
      </c>
      <c r="H376" s="185"/>
      <c r="I376" s="213">
        <v>226</v>
      </c>
      <c r="J376" s="215">
        <f t="shared" si="22"/>
        <v>597.8994153284478</v>
      </c>
    </row>
    <row r="377" spans="1:10" ht="12.75">
      <c r="A377" s="189" t="s">
        <v>94</v>
      </c>
      <c r="B377" s="185"/>
      <c r="C377" s="213">
        <v>974</v>
      </c>
      <c r="D377" s="215">
        <f t="shared" si="18"/>
        <v>159.65040822314342</v>
      </c>
      <c r="E377" s="185"/>
      <c r="F377" s="213">
        <v>169</v>
      </c>
      <c r="G377" s="215">
        <f t="shared" si="21"/>
        <v>337.0293554562859</v>
      </c>
      <c r="H377" s="185"/>
      <c r="I377" s="213">
        <v>116</v>
      </c>
      <c r="J377" s="215">
        <f t="shared" si="22"/>
        <v>306.88642556681395</v>
      </c>
    </row>
    <row r="378" spans="1:10" ht="12.75">
      <c r="A378" s="190" t="s">
        <v>71</v>
      </c>
      <c r="B378" s="191"/>
      <c r="C378" s="213">
        <v>370</v>
      </c>
      <c r="D378" s="215">
        <f t="shared" si="18"/>
        <v>60.64748566998261</v>
      </c>
      <c r="E378" s="191"/>
      <c r="F378" s="213">
        <v>69</v>
      </c>
      <c r="G378" s="215">
        <f t="shared" si="21"/>
        <v>137.6037013401404</v>
      </c>
      <c r="H378" s="191"/>
      <c r="I378" s="213">
        <v>39</v>
      </c>
      <c r="J378" s="215">
        <f t="shared" si="22"/>
        <v>103.1773327336702</v>
      </c>
    </row>
    <row r="379" spans="1:10" ht="12.75">
      <c r="A379" s="192" t="s">
        <v>49</v>
      </c>
      <c r="B379" s="193"/>
      <c r="C379" s="216">
        <v>482</v>
      </c>
      <c r="D379" s="217">
        <f t="shared" si="18"/>
        <v>79.00564349440978</v>
      </c>
      <c r="E379" s="193"/>
      <c r="F379" s="216">
        <v>73</v>
      </c>
      <c r="G379" s="217">
        <f t="shared" si="21"/>
        <v>145.5807275047862</v>
      </c>
      <c r="H379" s="193"/>
      <c r="I379" s="216">
        <v>53</v>
      </c>
      <c r="J379" s="217">
        <f t="shared" si="22"/>
        <v>140.2153496124236</v>
      </c>
    </row>
    <row r="380" spans="1:10" ht="12.75">
      <c r="A380" s="14"/>
      <c r="B380" s="13"/>
      <c r="C380" s="29"/>
      <c r="D380" s="12"/>
      <c r="E380" s="13"/>
      <c r="F380" s="13"/>
      <c r="G380" s="14"/>
      <c r="H380" s="12"/>
      <c r="I380" s="13"/>
      <c r="J380" s="13"/>
    </row>
    <row r="381" spans="1:16" s="68" customFormat="1" ht="13.5">
      <c r="A381" s="176" t="s">
        <v>212</v>
      </c>
      <c r="B381" s="244" t="s">
        <v>469</v>
      </c>
      <c r="C381" s="245"/>
      <c r="D381" s="246"/>
      <c r="E381" s="244" t="s">
        <v>470</v>
      </c>
      <c r="F381" s="245"/>
      <c r="G381" s="246"/>
      <c r="H381" s="244" t="s">
        <v>471</v>
      </c>
      <c r="I381" s="245"/>
      <c r="J381" s="246"/>
      <c r="K381" s="32"/>
      <c r="L381" s="32"/>
      <c r="M381" s="32"/>
      <c r="N381" s="32"/>
      <c r="O381" s="32"/>
      <c r="P381" s="32"/>
    </row>
    <row r="382" spans="1:16" s="209" customFormat="1" ht="13.5">
      <c r="A382" s="247" t="s">
        <v>472</v>
      </c>
      <c r="B382" s="248" t="s">
        <v>208</v>
      </c>
      <c r="C382" s="249" t="s">
        <v>473</v>
      </c>
      <c r="D382" s="250" t="s">
        <v>474</v>
      </c>
      <c r="E382" s="248" t="s">
        <v>208</v>
      </c>
      <c r="F382" s="249" t="s">
        <v>473</v>
      </c>
      <c r="G382" s="250" t="s">
        <v>474</v>
      </c>
      <c r="H382" s="248" t="s">
        <v>208</v>
      </c>
      <c r="I382" s="249" t="s">
        <v>473</v>
      </c>
      <c r="J382" s="250" t="s">
        <v>474</v>
      </c>
      <c r="K382" s="32"/>
      <c r="L382" s="32"/>
      <c r="M382" s="32"/>
      <c r="N382" s="32"/>
      <c r="O382" s="32"/>
      <c r="P382" s="32"/>
    </row>
    <row r="383" spans="1:10" ht="12.75">
      <c r="A383" s="253" t="s">
        <v>73</v>
      </c>
      <c r="B383" s="185"/>
      <c r="C383" s="213">
        <v>737</v>
      </c>
      <c r="D383" s="215">
        <f aca="true" t="shared" si="23" ref="D383:D388">C383*100000/610083</f>
        <v>120.80323496966807</v>
      </c>
      <c r="E383" s="185"/>
      <c r="F383" s="213">
        <v>93</v>
      </c>
      <c r="G383" s="215">
        <f>F383*100000/50144</f>
        <v>185.46585832801532</v>
      </c>
      <c r="H383" s="185"/>
      <c r="I383" s="213">
        <v>43</v>
      </c>
      <c r="J383" s="215">
        <f>I383*100000/37799</f>
        <v>113.75962327045688</v>
      </c>
    </row>
    <row r="384" spans="1:10" ht="12.75">
      <c r="A384" s="189" t="s">
        <v>74</v>
      </c>
      <c r="B384" s="185"/>
      <c r="C384" s="213">
        <v>434</v>
      </c>
      <c r="D384" s="215">
        <f t="shared" si="23"/>
        <v>71.13786156965527</v>
      </c>
      <c r="E384" s="185"/>
      <c r="F384" s="213">
        <v>57</v>
      </c>
      <c r="G384" s="215">
        <f>F384*100000/50144</f>
        <v>113.67262284620294</v>
      </c>
      <c r="H384" s="185"/>
      <c r="I384" s="213">
        <v>17</v>
      </c>
      <c r="J384" s="215">
        <f>I384*100000/37799</f>
        <v>44.97473478134342</v>
      </c>
    </row>
    <row r="385" spans="1:10" ht="12.75">
      <c r="A385" s="190" t="s">
        <v>18</v>
      </c>
      <c r="B385" s="185"/>
      <c r="C385" s="213">
        <v>23</v>
      </c>
      <c r="D385" s="215">
        <f t="shared" si="23"/>
        <v>3.7699788389448647</v>
      </c>
      <c r="E385" s="185"/>
      <c r="F385" s="183" t="s">
        <v>10</v>
      </c>
      <c r="G385" s="186" t="s">
        <v>10</v>
      </c>
      <c r="H385" s="185"/>
      <c r="I385" s="183" t="s">
        <v>9</v>
      </c>
      <c r="J385" s="186" t="s">
        <v>9</v>
      </c>
    </row>
    <row r="386" spans="1:10" ht="12.75">
      <c r="A386" s="190" t="s">
        <v>19</v>
      </c>
      <c r="B386" s="185"/>
      <c r="C386" s="213">
        <v>16</v>
      </c>
      <c r="D386" s="215">
        <f t="shared" si="23"/>
        <v>2.622593974918167</v>
      </c>
      <c r="E386" s="182"/>
      <c r="F386" s="183" t="s">
        <v>10</v>
      </c>
      <c r="G386" s="188" t="s">
        <v>10</v>
      </c>
      <c r="H386" s="185"/>
      <c r="I386" s="183" t="s">
        <v>10</v>
      </c>
      <c r="J386" s="186" t="s">
        <v>10</v>
      </c>
    </row>
    <row r="387" spans="1:10" ht="12.75">
      <c r="A387" s="187" t="s">
        <v>105</v>
      </c>
      <c r="B387" s="197"/>
      <c r="C387" s="213">
        <v>12649</v>
      </c>
      <c r="D387" s="215">
        <f t="shared" si="23"/>
        <v>2073.324449296243</v>
      </c>
      <c r="E387" s="191"/>
      <c r="F387" s="213">
        <v>1593</v>
      </c>
      <c r="G387" s="215">
        <f>F387*100000/50144</f>
        <v>3176.850670070198</v>
      </c>
      <c r="H387" s="191"/>
      <c r="I387" s="213">
        <v>866</v>
      </c>
      <c r="J387" s="215">
        <f>I387*100000/37799</f>
        <v>2291.065901214318</v>
      </c>
    </row>
    <row r="388" spans="1:10" ht="12.75">
      <c r="A388" s="254" t="s">
        <v>61</v>
      </c>
      <c r="B388" s="182">
        <v>1</v>
      </c>
      <c r="C388" s="213">
        <v>9710</v>
      </c>
      <c r="D388" s="215">
        <f t="shared" si="23"/>
        <v>1591.5867185284626</v>
      </c>
      <c r="E388" s="182">
        <v>1</v>
      </c>
      <c r="F388" s="213">
        <v>1103</v>
      </c>
      <c r="G388" s="215">
        <f>F388*100000/50144</f>
        <v>2199.6649649010847</v>
      </c>
      <c r="H388" s="182">
        <v>1</v>
      </c>
      <c r="I388" s="213">
        <v>642</v>
      </c>
      <c r="J388" s="215">
        <f>I388*100000/37799</f>
        <v>1698.4576311542633</v>
      </c>
    </row>
    <row r="389" spans="1:10" ht="12.75">
      <c r="A389" s="189" t="s">
        <v>60</v>
      </c>
      <c r="B389" s="182"/>
      <c r="C389" s="213"/>
      <c r="D389" s="215"/>
      <c r="E389" s="182"/>
      <c r="F389" s="213"/>
      <c r="G389" s="215"/>
      <c r="H389" s="182"/>
      <c r="I389" s="213"/>
      <c r="J389" s="215"/>
    </row>
    <row r="390" spans="1:10" ht="12.75">
      <c r="A390" s="190" t="s">
        <v>20</v>
      </c>
      <c r="B390" s="185"/>
      <c r="C390" s="213">
        <v>6614</v>
      </c>
      <c r="D390" s="215">
        <f aca="true" t="shared" si="24" ref="D390:D411">C390*100000/610083</f>
        <v>1084.1147843817973</v>
      </c>
      <c r="E390" s="185"/>
      <c r="F390" s="213">
        <v>487</v>
      </c>
      <c r="G390" s="215">
        <f aca="true" t="shared" si="25" ref="G390:G401">F390*100000/50144</f>
        <v>971.2029355456286</v>
      </c>
      <c r="H390" s="185"/>
      <c r="I390" s="213">
        <v>372</v>
      </c>
      <c r="J390" s="215">
        <f aca="true" t="shared" si="26" ref="J390:J401">I390*100000/37799</f>
        <v>984.1530199211619</v>
      </c>
    </row>
    <row r="391" spans="1:10" ht="12.75">
      <c r="A391" s="198" t="s">
        <v>21</v>
      </c>
      <c r="B391" s="185"/>
      <c r="C391" s="213">
        <v>2184</v>
      </c>
      <c r="D391" s="215">
        <f t="shared" si="24"/>
        <v>357.98407757632975</v>
      </c>
      <c r="E391" s="185"/>
      <c r="F391" s="213">
        <v>181</v>
      </c>
      <c r="G391" s="215">
        <f t="shared" si="25"/>
        <v>360.9604339502234</v>
      </c>
      <c r="H391" s="185"/>
      <c r="I391" s="213">
        <v>137</v>
      </c>
      <c r="J391" s="215">
        <f t="shared" si="26"/>
        <v>362.44345088494407</v>
      </c>
    </row>
    <row r="392" spans="1:10" ht="12.75">
      <c r="A392" s="198" t="s">
        <v>22</v>
      </c>
      <c r="B392" s="185"/>
      <c r="C392" s="213">
        <v>3843</v>
      </c>
      <c r="D392" s="215">
        <f t="shared" si="24"/>
        <v>629.9142903506572</v>
      </c>
      <c r="E392" s="185"/>
      <c r="F392" s="213">
        <v>236</v>
      </c>
      <c r="G392" s="215">
        <f t="shared" si="25"/>
        <v>470.6445437141034</v>
      </c>
      <c r="H392" s="185"/>
      <c r="I392" s="213">
        <v>202</v>
      </c>
      <c r="J392" s="215">
        <f t="shared" si="26"/>
        <v>534.4056721077277</v>
      </c>
    </row>
    <row r="393" spans="1:10" ht="12.75">
      <c r="A393" s="190" t="s">
        <v>62</v>
      </c>
      <c r="B393" s="185"/>
      <c r="C393" s="213">
        <v>980</v>
      </c>
      <c r="D393" s="215">
        <f t="shared" si="24"/>
        <v>160.6338809637377</v>
      </c>
      <c r="E393" s="185"/>
      <c r="F393" s="213">
        <v>343</v>
      </c>
      <c r="G393" s="215">
        <f t="shared" si="25"/>
        <v>684.0299936183791</v>
      </c>
      <c r="H393" s="185"/>
      <c r="I393" s="213">
        <v>135</v>
      </c>
      <c r="J393" s="215">
        <f t="shared" si="26"/>
        <v>357.1523056165507</v>
      </c>
    </row>
    <row r="394" spans="1:10" ht="12.75">
      <c r="A394" s="254" t="s">
        <v>75</v>
      </c>
      <c r="B394" s="185">
        <v>10</v>
      </c>
      <c r="C394" s="213">
        <v>1448</v>
      </c>
      <c r="D394" s="215">
        <f t="shared" si="24"/>
        <v>237.3447547300941</v>
      </c>
      <c r="E394" s="185"/>
      <c r="F394" s="213">
        <v>248</v>
      </c>
      <c r="G394" s="215">
        <f t="shared" si="25"/>
        <v>494.57562220804084</v>
      </c>
      <c r="H394" s="185"/>
      <c r="I394" s="213">
        <v>111</v>
      </c>
      <c r="J394" s="215">
        <f t="shared" si="26"/>
        <v>293.6585623958306</v>
      </c>
    </row>
    <row r="395" spans="1:10" ht="12.75">
      <c r="A395" s="189" t="s">
        <v>76</v>
      </c>
      <c r="B395" s="191"/>
      <c r="C395" s="213">
        <v>391</v>
      </c>
      <c r="D395" s="215">
        <f t="shared" si="24"/>
        <v>64.0896402620627</v>
      </c>
      <c r="E395" s="191"/>
      <c r="F395" s="213">
        <v>39</v>
      </c>
      <c r="G395" s="215">
        <f t="shared" si="25"/>
        <v>77.77600510529675</v>
      </c>
      <c r="H395" s="191"/>
      <c r="I395" s="213">
        <v>17</v>
      </c>
      <c r="J395" s="215">
        <f t="shared" si="26"/>
        <v>44.97473478134342</v>
      </c>
    </row>
    <row r="396" spans="1:10" ht="12.75">
      <c r="A396" s="253" t="s">
        <v>77</v>
      </c>
      <c r="B396" s="185">
        <v>5</v>
      </c>
      <c r="C396" s="213">
        <v>3999</v>
      </c>
      <c r="D396" s="215">
        <f t="shared" si="24"/>
        <v>655.4845816061094</v>
      </c>
      <c r="E396" s="185">
        <v>4</v>
      </c>
      <c r="F396" s="213">
        <v>644</v>
      </c>
      <c r="G396" s="215">
        <f t="shared" si="25"/>
        <v>1284.301212507977</v>
      </c>
      <c r="H396" s="185">
        <v>3</v>
      </c>
      <c r="I396" s="213">
        <v>407</v>
      </c>
      <c r="J396" s="215">
        <f t="shared" si="26"/>
        <v>1076.7480621180455</v>
      </c>
    </row>
    <row r="397" spans="1:10" ht="12.75">
      <c r="A397" s="189" t="s">
        <v>63</v>
      </c>
      <c r="B397" s="185"/>
      <c r="C397" s="213">
        <v>1452</v>
      </c>
      <c r="D397" s="215">
        <f t="shared" si="24"/>
        <v>238.00040322382364</v>
      </c>
      <c r="E397" s="185"/>
      <c r="F397" s="213">
        <v>260</v>
      </c>
      <c r="G397" s="215">
        <f t="shared" si="25"/>
        <v>518.5067007019783</v>
      </c>
      <c r="H397" s="185"/>
      <c r="I397" s="213">
        <v>132</v>
      </c>
      <c r="J397" s="215">
        <f t="shared" si="26"/>
        <v>349.2155877139607</v>
      </c>
    </row>
    <row r="398" spans="1:10" ht="12.75">
      <c r="A398" s="190" t="s">
        <v>23</v>
      </c>
      <c r="B398" s="185"/>
      <c r="C398" s="213">
        <v>1433</v>
      </c>
      <c r="D398" s="215">
        <f t="shared" si="24"/>
        <v>234.88607287860833</v>
      </c>
      <c r="E398" s="185"/>
      <c r="F398" s="213">
        <v>260</v>
      </c>
      <c r="G398" s="215">
        <f t="shared" si="25"/>
        <v>518.5067007019783</v>
      </c>
      <c r="H398" s="185"/>
      <c r="I398" s="213">
        <v>130</v>
      </c>
      <c r="J398" s="215">
        <f t="shared" si="26"/>
        <v>343.92444244556737</v>
      </c>
    </row>
    <row r="399" spans="1:10" ht="12.75">
      <c r="A399" s="189" t="s">
        <v>64</v>
      </c>
      <c r="B399" s="185"/>
      <c r="C399" s="213">
        <v>1448</v>
      </c>
      <c r="D399" s="215">
        <f t="shared" si="24"/>
        <v>237.3447547300941</v>
      </c>
      <c r="E399" s="185"/>
      <c r="F399" s="213">
        <v>213</v>
      </c>
      <c r="G399" s="215">
        <f t="shared" si="25"/>
        <v>424.77664326738994</v>
      </c>
      <c r="H399" s="185"/>
      <c r="I399" s="213">
        <v>214</v>
      </c>
      <c r="J399" s="215">
        <f t="shared" si="26"/>
        <v>566.1525437180878</v>
      </c>
    </row>
    <row r="400" spans="1:10" ht="12.75">
      <c r="A400" s="190" t="s">
        <v>65</v>
      </c>
      <c r="B400" s="185"/>
      <c r="C400" s="213">
        <v>877</v>
      </c>
      <c r="D400" s="215">
        <f t="shared" si="24"/>
        <v>143.75093225020203</v>
      </c>
      <c r="E400" s="185"/>
      <c r="F400" s="213">
        <v>76</v>
      </c>
      <c r="G400" s="215">
        <f t="shared" si="25"/>
        <v>151.56349712827057</v>
      </c>
      <c r="H400" s="185"/>
      <c r="I400" s="213">
        <v>58</v>
      </c>
      <c r="J400" s="215">
        <f t="shared" si="26"/>
        <v>153.44321278340698</v>
      </c>
    </row>
    <row r="401" spans="1:10" ht="12.75">
      <c r="A401" s="190" t="s">
        <v>78</v>
      </c>
      <c r="B401" s="185"/>
      <c r="C401" s="213">
        <v>809</v>
      </c>
      <c r="D401" s="215">
        <f t="shared" si="24"/>
        <v>132.60490785679983</v>
      </c>
      <c r="E401" s="185"/>
      <c r="F401" s="213">
        <v>61</v>
      </c>
      <c r="G401" s="215">
        <f t="shared" si="25"/>
        <v>121.64964901084876</v>
      </c>
      <c r="H401" s="185"/>
      <c r="I401" s="213">
        <v>47</v>
      </c>
      <c r="J401" s="215">
        <f t="shared" si="26"/>
        <v>124.34191380724357</v>
      </c>
    </row>
    <row r="402" spans="1:10" ht="12.75">
      <c r="A402" s="190" t="s">
        <v>24</v>
      </c>
      <c r="B402" s="185"/>
      <c r="C402" s="213">
        <v>33</v>
      </c>
      <c r="D402" s="215">
        <f t="shared" si="24"/>
        <v>5.4091000732687196</v>
      </c>
      <c r="E402" s="185"/>
      <c r="F402" s="183" t="s">
        <v>10</v>
      </c>
      <c r="G402" s="186" t="s">
        <v>10</v>
      </c>
      <c r="H402" s="185"/>
      <c r="I402" s="183" t="s">
        <v>9</v>
      </c>
      <c r="J402" s="186" t="s">
        <v>9</v>
      </c>
    </row>
    <row r="403" spans="1:10" ht="12.75">
      <c r="A403" s="190" t="s">
        <v>25</v>
      </c>
      <c r="B403" s="185"/>
      <c r="C403" s="213">
        <v>480</v>
      </c>
      <c r="D403" s="215">
        <f t="shared" si="24"/>
        <v>78.677819247545</v>
      </c>
      <c r="E403" s="185"/>
      <c r="F403" s="213">
        <v>137</v>
      </c>
      <c r="G403" s="215">
        <f aca="true" t="shared" si="27" ref="G403:G411">F403*100000/50144</f>
        <v>273.2131461391193</v>
      </c>
      <c r="H403" s="185"/>
      <c r="I403" s="213">
        <v>163</v>
      </c>
      <c r="J403" s="215">
        <f aca="true" t="shared" si="28" ref="J403:J411">I403*100000/37799</f>
        <v>431.2283393740575</v>
      </c>
    </row>
    <row r="404" spans="1:10" ht="12.75">
      <c r="A404" s="253" t="s">
        <v>79</v>
      </c>
      <c r="B404" s="185">
        <v>2</v>
      </c>
      <c r="C404" s="213">
        <v>6134</v>
      </c>
      <c r="D404" s="215">
        <f t="shared" si="24"/>
        <v>1005.4369651342522</v>
      </c>
      <c r="E404" s="185">
        <v>2</v>
      </c>
      <c r="F404" s="213">
        <v>836</v>
      </c>
      <c r="G404" s="215">
        <f t="shared" si="27"/>
        <v>1667.1984684109764</v>
      </c>
      <c r="H404" s="185">
        <v>2</v>
      </c>
      <c r="I404" s="213">
        <v>522</v>
      </c>
      <c r="J404" s="215">
        <f t="shared" si="28"/>
        <v>1380.9889150506626</v>
      </c>
    </row>
    <row r="405" spans="1:10" ht="12.75">
      <c r="A405" s="189" t="s">
        <v>26</v>
      </c>
      <c r="B405" s="185"/>
      <c r="C405" s="213">
        <v>332</v>
      </c>
      <c r="D405" s="215">
        <f t="shared" si="24"/>
        <v>54.418824979551964</v>
      </c>
      <c r="E405" s="185"/>
      <c r="F405" s="213">
        <v>64</v>
      </c>
      <c r="G405" s="215">
        <f t="shared" si="27"/>
        <v>127.63241863433312</v>
      </c>
      <c r="H405" s="185"/>
      <c r="I405" s="213">
        <v>29</v>
      </c>
      <c r="J405" s="215">
        <f t="shared" si="28"/>
        <v>76.72160639170349</v>
      </c>
    </row>
    <row r="406" spans="1:10" ht="12.75">
      <c r="A406" s="189" t="s">
        <v>27</v>
      </c>
      <c r="B406" s="185"/>
      <c r="C406" s="213">
        <v>335</v>
      </c>
      <c r="D406" s="215">
        <f t="shared" si="24"/>
        <v>54.91056134984912</v>
      </c>
      <c r="E406" s="185"/>
      <c r="F406" s="213">
        <v>18</v>
      </c>
      <c r="G406" s="215">
        <f t="shared" si="27"/>
        <v>35.89661774090619</v>
      </c>
      <c r="H406" s="185"/>
      <c r="I406" s="213">
        <v>20</v>
      </c>
      <c r="J406" s="215">
        <f t="shared" si="28"/>
        <v>52.91145268393344</v>
      </c>
    </row>
    <row r="407" spans="1:10" ht="12.75">
      <c r="A407" s="189" t="s">
        <v>28</v>
      </c>
      <c r="B407" s="191"/>
      <c r="C407" s="213">
        <v>446</v>
      </c>
      <c r="D407" s="215">
        <f t="shared" si="24"/>
        <v>73.1048070508439</v>
      </c>
      <c r="E407" s="191"/>
      <c r="F407" s="213">
        <v>47</v>
      </c>
      <c r="G407" s="215">
        <f t="shared" si="27"/>
        <v>93.73005743458839</v>
      </c>
      <c r="H407" s="191"/>
      <c r="I407" s="213">
        <v>29</v>
      </c>
      <c r="J407" s="215">
        <f t="shared" si="28"/>
        <v>76.72160639170349</v>
      </c>
    </row>
    <row r="408" spans="1:10" ht="12.75">
      <c r="A408" s="189" t="s">
        <v>29</v>
      </c>
      <c r="B408" s="185"/>
      <c r="C408" s="213">
        <v>979</v>
      </c>
      <c r="D408" s="215">
        <f t="shared" si="24"/>
        <v>160.46996884030534</v>
      </c>
      <c r="E408" s="185"/>
      <c r="F408" s="213">
        <v>115</v>
      </c>
      <c r="G408" s="215">
        <f t="shared" si="27"/>
        <v>229.33950223356732</v>
      </c>
      <c r="H408" s="185"/>
      <c r="I408" s="213">
        <v>68</v>
      </c>
      <c r="J408" s="215">
        <f t="shared" si="28"/>
        <v>179.8989391253737</v>
      </c>
    </row>
    <row r="409" spans="1:10" ht="12.75">
      <c r="A409" s="189" t="s">
        <v>80</v>
      </c>
      <c r="B409" s="191"/>
      <c r="C409" s="213">
        <v>716</v>
      </c>
      <c r="D409" s="215">
        <f t="shared" si="24"/>
        <v>117.36108037758797</v>
      </c>
      <c r="E409" s="191"/>
      <c r="F409" s="213">
        <v>55</v>
      </c>
      <c r="G409" s="215">
        <f t="shared" si="27"/>
        <v>109.68410976388003</v>
      </c>
      <c r="H409" s="191"/>
      <c r="I409" s="213">
        <v>33</v>
      </c>
      <c r="J409" s="215">
        <f t="shared" si="28"/>
        <v>87.30389692849018</v>
      </c>
    </row>
    <row r="410" spans="1:10" ht="12.75">
      <c r="A410" s="189" t="s">
        <v>106</v>
      </c>
      <c r="B410" s="191"/>
      <c r="C410" s="213">
        <v>378</v>
      </c>
      <c r="D410" s="215">
        <f t="shared" si="24"/>
        <v>61.958782657441695</v>
      </c>
      <c r="E410" s="191"/>
      <c r="F410" s="213">
        <v>51</v>
      </c>
      <c r="G410" s="215">
        <f t="shared" si="27"/>
        <v>101.70708359923421</v>
      </c>
      <c r="H410" s="191"/>
      <c r="I410" s="213">
        <v>51</v>
      </c>
      <c r="J410" s="215">
        <f t="shared" si="28"/>
        <v>134.92420434403027</v>
      </c>
    </row>
    <row r="411" spans="1:10" ht="12.75">
      <c r="A411" s="199" t="s">
        <v>66</v>
      </c>
      <c r="B411" s="185"/>
      <c r="C411" s="213">
        <v>902</v>
      </c>
      <c r="D411" s="215">
        <f t="shared" si="24"/>
        <v>147.84873533601166</v>
      </c>
      <c r="E411" s="185"/>
      <c r="F411" s="213">
        <v>79</v>
      </c>
      <c r="G411" s="215">
        <f t="shared" si="27"/>
        <v>157.54626675175496</v>
      </c>
      <c r="H411" s="185"/>
      <c r="I411" s="213">
        <v>94</v>
      </c>
      <c r="J411" s="215">
        <f t="shared" si="28"/>
        <v>248.68382761448714</v>
      </c>
    </row>
    <row r="412" spans="1:10" ht="12.75">
      <c r="A412" s="196"/>
      <c r="B412" s="210"/>
      <c r="C412" s="211"/>
      <c r="D412" s="212"/>
      <c r="E412" s="210"/>
      <c r="F412" s="210"/>
      <c r="G412" s="211"/>
      <c r="H412" s="212"/>
      <c r="I412" s="210"/>
      <c r="J412" s="210"/>
    </row>
    <row r="413" spans="1:16" s="68" customFormat="1" ht="13.5">
      <c r="A413" s="176" t="s">
        <v>212</v>
      </c>
      <c r="B413" s="244" t="s">
        <v>469</v>
      </c>
      <c r="C413" s="245"/>
      <c r="D413" s="246"/>
      <c r="E413" s="244" t="s">
        <v>470</v>
      </c>
      <c r="F413" s="245"/>
      <c r="G413" s="246"/>
      <c r="H413" s="244" t="s">
        <v>471</v>
      </c>
      <c r="I413" s="245"/>
      <c r="J413" s="246"/>
      <c r="K413" s="32"/>
      <c r="L413" s="32"/>
      <c r="M413" s="32"/>
      <c r="N413" s="32"/>
      <c r="O413" s="32"/>
      <c r="P413" s="32"/>
    </row>
    <row r="414" spans="1:16" s="209" customFormat="1" ht="13.5">
      <c r="A414" s="247" t="s">
        <v>472</v>
      </c>
      <c r="B414" s="248" t="s">
        <v>208</v>
      </c>
      <c r="C414" s="249" t="s">
        <v>473</v>
      </c>
      <c r="D414" s="250" t="s">
        <v>474</v>
      </c>
      <c r="E414" s="248" t="s">
        <v>208</v>
      </c>
      <c r="F414" s="249" t="s">
        <v>473</v>
      </c>
      <c r="G414" s="250" t="s">
        <v>474</v>
      </c>
      <c r="H414" s="248" t="s">
        <v>208</v>
      </c>
      <c r="I414" s="249" t="s">
        <v>473</v>
      </c>
      <c r="J414" s="250" t="s">
        <v>474</v>
      </c>
      <c r="K414" s="32"/>
      <c r="L414" s="32"/>
      <c r="M414" s="32"/>
      <c r="N414" s="32"/>
      <c r="O414" s="32"/>
      <c r="P414" s="32"/>
    </row>
    <row r="415" spans="1:10" ht="12.75">
      <c r="A415" s="253" t="s">
        <v>81</v>
      </c>
      <c r="B415" s="185">
        <v>8</v>
      </c>
      <c r="C415" s="213">
        <v>2830</v>
      </c>
      <c r="D415" s="215">
        <f aca="true" t="shared" si="29" ref="D415:D428">C415*100000/610083</f>
        <v>463.8713093136508</v>
      </c>
      <c r="E415" s="185">
        <v>10</v>
      </c>
      <c r="F415" s="213">
        <v>310</v>
      </c>
      <c r="G415" s="215">
        <f aca="true" t="shared" si="30" ref="G415:G428">F415*100000/50144</f>
        <v>618.219527760051</v>
      </c>
      <c r="H415" s="185">
        <v>7</v>
      </c>
      <c r="I415" s="213">
        <v>192</v>
      </c>
      <c r="J415" s="215">
        <f aca="true" t="shared" si="31" ref="J415:J426">I415*100000/37799</f>
        <v>507.949945765761</v>
      </c>
    </row>
    <row r="416" spans="1:10" ht="12.75">
      <c r="A416" s="189" t="s">
        <v>82</v>
      </c>
      <c r="B416" s="191"/>
      <c r="C416" s="213">
        <v>221</v>
      </c>
      <c r="D416" s="215">
        <f t="shared" si="29"/>
        <v>36.22457927855718</v>
      </c>
      <c r="E416" s="191"/>
      <c r="F416" s="213">
        <v>92</v>
      </c>
      <c r="G416" s="215">
        <f t="shared" si="30"/>
        <v>183.47160178685385</v>
      </c>
      <c r="H416" s="191"/>
      <c r="I416" s="213">
        <v>21</v>
      </c>
      <c r="J416" s="215">
        <f t="shared" si="31"/>
        <v>55.55702531813011</v>
      </c>
    </row>
    <row r="417" spans="1:10" ht="12.75">
      <c r="A417" s="189" t="s">
        <v>30</v>
      </c>
      <c r="B417" s="185"/>
      <c r="C417" s="213">
        <v>570</v>
      </c>
      <c r="D417" s="215">
        <f t="shared" si="29"/>
        <v>93.4299103564597</v>
      </c>
      <c r="E417" s="185"/>
      <c r="F417" s="213">
        <v>23</v>
      </c>
      <c r="G417" s="215">
        <f t="shared" si="30"/>
        <v>45.86790044671346</v>
      </c>
      <c r="H417" s="185"/>
      <c r="I417" s="213">
        <v>29</v>
      </c>
      <c r="J417" s="215">
        <f t="shared" si="31"/>
        <v>76.72160639170349</v>
      </c>
    </row>
    <row r="418" spans="1:10" ht="12.75">
      <c r="A418" s="189" t="s">
        <v>107</v>
      </c>
      <c r="B418" s="185"/>
      <c r="C418" s="213">
        <v>185</v>
      </c>
      <c r="D418" s="215">
        <f t="shared" si="29"/>
        <v>30.323742834991304</v>
      </c>
      <c r="E418" s="185"/>
      <c r="F418" s="213">
        <v>16</v>
      </c>
      <c r="G418" s="215">
        <f t="shared" si="30"/>
        <v>31.90810465858328</v>
      </c>
      <c r="H418" s="185"/>
      <c r="I418" s="213">
        <v>7</v>
      </c>
      <c r="J418" s="215">
        <f t="shared" si="31"/>
        <v>18.5190084393767</v>
      </c>
    </row>
    <row r="419" spans="1:10" ht="12.75">
      <c r="A419" s="253" t="s">
        <v>83</v>
      </c>
      <c r="B419" s="185"/>
      <c r="C419" s="213">
        <v>987</v>
      </c>
      <c r="D419" s="215">
        <f t="shared" si="29"/>
        <v>161.78126582776443</v>
      </c>
      <c r="E419" s="185"/>
      <c r="F419" s="213">
        <v>167</v>
      </c>
      <c r="G419" s="215">
        <f t="shared" si="30"/>
        <v>333.04084237396296</v>
      </c>
      <c r="H419" s="185"/>
      <c r="I419" s="213">
        <v>92</v>
      </c>
      <c r="J419" s="215">
        <f t="shared" si="31"/>
        <v>243.3926823460938</v>
      </c>
    </row>
    <row r="420" spans="1:10" ht="12.75">
      <c r="A420" s="189" t="s">
        <v>31</v>
      </c>
      <c r="B420" s="185"/>
      <c r="C420" s="213">
        <v>821</v>
      </c>
      <c r="D420" s="215">
        <f t="shared" si="29"/>
        <v>134.57185333798844</v>
      </c>
      <c r="E420" s="185"/>
      <c r="F420" s="213">
        <v>122</v>
      </c>
      <c r="G420" s="215">
        <f t="shared" si="30"/>
        <v>243.29929802169752</v>
      </c>
      <c r="H420" s="185"/>
      <c r="I420" s="213">
        <v>83</v>
      </c>
      <c r="J420" s="215">
        <f t="shared" si="31"/>
        <v>219.58252863832377</v>
      </c>
    </row>
    <row r="421" spans="1:10" ht="12.75">
      <c r="A421" s="253" t="s">
        <v>108</v>
      </c>
      <c r="B421" s="185">
        <v>4</v>
      </c>
      <c r="C421" s="213">
        <v>4028</v>
      </c>
      <c r="D421" s="215">
        <f t="shared" si="29"/>
        <v>660.2380331856485</v>
      </c>
      <c r="E421" s="185">
        <v>8</v>
      </c>
      <c r="F421" s="213">
        <v>411</v>
      </c>
      <c r="G421" s="215">
        <f t="shared" si="30"/>
        <v>819.6394384173581</v>
      </c>
      <c r="H421" s="185">
        <v>8</v>
      </c>
      <c r="I421" s="213">
        <v>177</v>
      </c>
      <c r="J421" s="215">
        <f t="shared" si="31"/>
        <v>468.2663562528109</v>
      </c>
    </row>
    <row r="422" spans="1:10" ht="12.75">
      <c r="A422" s="189" t="s">
        <v>32</v>
      </c>
      <c r="B422" s="185"/>
      <c r="C422" s="213">
        <v>1074</v>
      </c>
      <c r="D422" s="215">
        <f t="shared" si="29"/>
        <v>176.04162056638197</v>
      </c>
      <c r="E422" s="185"/>
      <c r="F422" s="213">
        <v>113</v>
      </c>
      <c r="G422" s="215">
        <f t="shared" si="30"/>
        <v>225.35098915124442</v>
      </c>
      <c r="H422" s="185"/>
      <c r="I422" s="213">
        <v>31</v>
      </c>
      <c r="J422" s="215">
        <f t="shared" si="31"/>
        <v>82.01275166009682</v>
      </c>
    </row>
    <row r="423" spans="1:10" ht="12.75">
      <c r="A423" s="189" t="s">
        <v>113</v>
      </c>
      <c r="B423" s="185"/>
      <c r="C423" s="213">
        <v>1434</v>
      </c>
      <c r="D423" s="215">
        <f t="shared" si="29"/>
        <v>235.0499850020407</v>
      </c>
      <c r="E423" s="185"/>
      <c r="F423" s="213">
        <v>99</v>
      </c>
      <c r="G423" s="215">
        <f t="shared" si="30"/>
        <v>197.43139757498403</v>
      </c>
      <c r="H423" s="185"/>
      <c r="I423" s="213">
        <v>69</v>
      </c>
      <c r="J423" s="215">
        <f t="shared" si="31"/>
        <v>182.54451175957036</v>
      </c>
    </row>
    <row r="424" spans="1:10" ht="13.5">
      <c r="A424" s="253" t="s">
        <v>475</v>
      </c>
      <c r="B424" s="185">
        <v>6</v>
      </c>
      <c r="C424" s="213">
        <v>3952</v>
      </c>
      <c r="D424" s="215">
        <f t="shared" si="29"/>
        <v>647.7807118047872</v>
      </c>
      <c r="E424" s="185">
        <v>5</v>
      </c>
      <c r="F424" s="213">
        <v>608</v>
      </c>
      <c r="G424" s="215">
        <f t="shared" si="30"/>
        <v>1212.5079770261646</v>
      </c>
      <c r="H424" s="185">
        <v>5</v>
      </c>
      <c r="I424" s="213">
        <v>276</v>
      </c>
      <c r="J424" s="215">
        <f t="shared" si="31"/>
        <v>730.1780470382814</v>
      </c>
    </row>
    <row r="425" spans="1:10" ht="12.75">
      <c r="A425" s="189" t="s">
        <v>33</v>
      </c>
      <c r="B425" s="185"/>
      <c r="C425" s="213">
        <v>1870</v>
      </c>
      <c r="D425" s="215">
        <f t="shared" si="29"/>
        <v>306.51567081856075</v>
      </c>
      <c r="E425" s="185"/>
      <c r="F425" s="213">
        <v>201</v>
      </c>
      <c r="G425" s="215">
        <f t="shared" si="30"/>
        <v>400.84556477345245</v>
      </c>
      <c r="H425" s="185"/>
      <c r="I425" s="213">
        <v>128</v>
      </c>
      <c r="J425" s="215">
        <f t="shared" si="31"/>
        <v>338.633297177174</v>
      </c>
    </row>
    <row r="426" spans="1:10" ht="12.75">
      <c r="A426" s="190" t="s">
        <v>34</v>
      </c>
      <c r="B426" s="185"/>
      <c r="C426" s="213">
        <v>1166</v>
      </c>
      <c r="D426" s="215">
        <f t="shared" si="29"/>
        <v>191.1215359221614</v>
      </c>
      <c r="E426" s="185"/>
      <c r="F426" s="213">
        <v>94</v>
      </c>
      <c r="G426" s="215">
        <f t="shared" si="30"/>
        <v>187.46011486917678</v>
      </c>
      <c r="H426" s="185"/>
      <c r="I426" s="213">
        <v>57</v>
      </c>
      <c r="J426" s="215">
        <f t="shared" si="31"/>
        <v>150.7976401492103</v>
      </c>
    </row>
    <row r="427" spans="1:10" ht="12.75">
      <c r="A427" s="198" t="s">
        <v>35</v>
      </c>
      <c r="B427" s="185"/>
      <c r="C427" s="213">
        <v>178</v>
      </c>
      <c r="D427" s="215">
        <f t="shared" si="29"/>
        <v>29.176357970964606</v>
      </c>
      <c r="E427" s="185"/>
      <c r="F427" s="213">
        <v>10</v>
      </c>
      <c r="G427" s="215">
        <f t="shared" si="30"/>
        <v>19.94256541161455</v>
      </c>
      <c r="H427" s="185"/>
      <c r="I427" s="183" t="s">
        <v>10</v>
      </c>
      <c r="J427" s="186" t="s">
        <v>10</v>
      </c>
    </row>
    <row r="428" spans="1:10" ht="12.75">
      <c r="A428" s="198" t="s">
        <v>67</v>
      </c>
      <c r="B428" s="185"/>
      <c r="C428" s="213">
        <v>221</v>
      </c>
      <c r="D428" s="215">
        <f t="shared" si="29"/>
        <v>36.22457927855718</v>
      </c>
      <c r="E428" s="185"/>
      <c r="F428" s="213">
        <v>32</v>
      </c>
      <c r="G428" s="215">
        <f t="shared" si="30"/>
        <v>63.81620931716656</v>
      </c>
      <c r="H428" s="185"/>
      <c r="I428" s="213">
        <v>28</v>
      </c>
      <c r="J428" s="215">
        <f>I428*100000/37799</f>
        <v>74.0760337575068</v>
      </c>
    </row>
    <row r="429" spans="1:10" ht="12.75">
      <c r="A429" s="198" t="s">
        <v>68</v>
      </c>
      <c r="B429" s="182"/>
      <c r="C429" s="213"/>
      <c r="D429" s="215"/>
      <c r="E429" s="182"/>
      <c r="F429" s="213"/>
      <c r="G429" s="215"/>
      <c r="H429" s="185"/>
      <c r="I429" s="213"/>
      <c r="J429" s="215"/>
    </row>
    <row r="430" spans="1:10" ht="12.75">
      <c r="A430" s="198" t="s">
        <v>36</v>
      </c>
      <c r="B430" s="201"/>
      <c r="C430" s="213">
        <v>17</v>
      </c>
      <c r="D430" s="215">
        <f>C430*100000/610083</f>
        <v>2.7865060983505523</v>
      </c>
      <c r="E430" s="201"/>
      <c r="F430" s="183" t="s">
        <v>10</v>
      </c>
      <c r="G430" s="186" t="s">
        <v>10</v>
      </c>
      <c r="H430" s="191"/>
      <c r="I430" s="183" t="s">
        <v>9</v>
      </c>
      <c r="J430" s="186" t="s">
        <v>9</v>
      </c>
    </row>
    <row r="431" spans="1:10" ht="12.75">
      <c r="A431" s="189" t="s">
        <v>85</v>
      </c>
      <c r="B431" s="201"/>
      <c r="C431" s="213">
        <v>282</v>
      </c>
      <c r="D431" s="215">
        <f>C431*100000/610083</f>
        <v>46.22321880793269</v>
      </c>
      <c r="E431" s="201"/>
      <c r="F431" s="213">
        <v>33</v>
      </c>
      <c r="G431" s="215">
        <f>F431*100000/50144</f>
        <v>65.81046585832802</v>
      </c>
      <c r="H431" s="191"/>
      <c r="I431" s="213">
        <v>24</v>
      </c>
      <c r="J431" s="215">
        <f>I431*100000/37799</f>
        <v>63.49374322072013</v>
      </c>
    </row>
    <row r="432" spans="1:16" s="255" customFormat="1" ht="12.75">
      <c r="A432" s="190" t="s">
        <v>84</v>
      </c>
      <c r="B432" s="185"/>
      <c r="C432" s="183" t="s">
        <v>9</v>
      </c>
      <c r="D432" s="186" t="s">
        <v>9</v>
      </c>
      <c r="E432" s="182"/>
      <c r="F432" s="183" t="s">
        <v>9</v>
      </c>
      <c r="G432" s="186" t="s">
        <v>9</v>
      </c>
      <c r="H432" s="182"/>
      <c r="I432" s="183" t="s">
        <v>9</v>
      </c>
      <c r="J432" s="186" t="s">
        <v>9</v>
      </c>
      <c r="K432" s="243"/>
      <c r="L432" s="243"/>
      <c r="M432" s="243"/>
      <c r="N432" s="243"/>
      <c r="O432" s="243"/>
      <c r="P432" s="243"/>
    </row>
    <row r="433" spans="1:16" s="255" customFormat="1" ht="12.75">
      <c r="A433" s="190"/>
      <c r="B433" s="202"/>
      <c r="C433" s="203"/>
      <c r="D433" s="204"/>
      <c r="E433" s="202"/>
      <c r="F433" s="202"/>
      <c r="G433" s="205"/>
      <c r="H433" s="206"/>
      <c r="I433" s="202"/>
      <c r="J433" s="207"/>
      <c r="K433" s="243"/>
      <c r="L433" s="243"/>
      <c r="M433" s="243"/>
      <c r="N433" s="243"/>
      <c r="O433" s="243"/>
      <c r="P433" s="243"/>
    </row>
    <row r="434" spans="1:10" ht="13.5">
      <c r="A434" s="177" t="s">
        <v>229</v>
      </c>
      <c r="B434" s="193"/>
      <c r="C434" s="216">
        <v>39</v>
      </c>
      <c r="D434" s="217">
        <f>C434*100000/610083</f>
        <v>6.3925728138630316</v>
      </c>
      <c r="E434" s="193"/>
      <c r="F434" s="216">
        <v>8</v>
      </c>
      <c r="G434" s="217">
        <f>F434*100000/50144</f>
        <v>15.95405232929164</v>
      </c>
      <c r="H434" s="193"/>
      <c r="I434" s="216">
        <v>6</v>
      </c>
      <c r="J434" s="217">
        <f>I434*100000/37799</f>
        <v>15.873435805180032</v>
      </c>
    </row>
    <row r="436" spans="1:16" s="68" customFormat="1" ht="13.5">
      <c r="A436" s="176" t="s">
        <v>213</v>
      </c>
      <c r="B436" s="244" t="s">
        <v>469</v>
      </c>
      <c r="C436" s="245"/>
      <c r="D436" s="246"/>
      <c r="E436" s="244" t="s">
        <v>470</v>
      </c>
      <c r="F436" s="245"/>
      <c r="G436" s="246"/>
      <c r="H436" s="244" t="s">
        <v>471</v>
      </c>
      <c r="I436" s="245"/>
      <c r="J436" s="246"/>
      <c r="K436" s="32"/>
      <c r="L436" s="32"/>
      <c r="M436" s="32"/>
      <c r="N436" s="32"/>
      <c r="O436" s="32"/>
      <c r="P436" s="32"/>
    </row>
    <row r="437" spans="1:16" s="209" customFormat="1" ht="13.5">
      <c r="A437" s="247" t="s">
        <v>472</v>
      </c>
      <c r="B437" s="248" t="s">
        <v>208</v>
      </c>
      <c r="C437" s="249" t="s">
        <v>473</v>
      </c>
      <c r="D437" s="250" t="s">
        <v>474</v>
      </c>
      <c r="E437" s="248" t="s">
        <v>208</v>
      </c>
      <c r="F437" s="249" t="s">
        <v>473</v>
      </c>
      <c r="G437" s="250" t="s">
        <v>474</v>
      </c>
      <c r="H437" s="248" t="s">
        <v>208</v>
      </c>
      <c r="I437" s="249" t="s">
        <v>473</v>
      </c>
      <c r="J437" s="250" t="s">
        <v>474</v>
      </c>
      <c r="K437" s="32"/>
      <c r="L437" s="32"/>
      <c r="M437" s="32"/>
      <c r="N437" s="32"/>
      <c r="O437" s="32"/>
      <c r="P437" s="32"/>
    </row>
    <row r="438" spans="1:10" ht="13.5">
      <c r="A438" s="252" t="s">
        <v>230</v>
      </c>
      <c r="B438" s="185"/>
      <c r="C438" s="213">
        <v>120696</v>
      </c>
      <c r="D438" s="215">
        <f>C438*100000/431610</f>
        <v>27964.134287898796</v>
      </c>
      <c r="E438" s="182"/>
      <c r="F438" s="213">
        <v>6288</v>
      </c>
      <c r="G438" s="219">
        <f>F438*100000/20440</f>
        <v>30763.20939334638</v>
      </c>
      <c r="H438" s="185"/>
      <c r="I438" s="213">
        <v>2369</v>
      </c>
      <c r="J438" s="215">
        <f>I438*100000/12837</f>
        <v>18454.467554724622</v>
      </c>
    </row>
    <row r="439" spans="1:10" ht="12.75">
      <c r="A439" s="187"/>
      <c r="B439" s="182"/>
      <c r="C439" s="213"/>
      <c r="D439" s="214"/>
      <c r="E439" s="182"/>
      <c r="F439" s="213"/>
      <c r="G439" s="214"/>
      <c r="H439" s="182"/>
      <c r="I439" s="213"/>
      <c r="J439" s="214"/>
    </row>
    <row r="440" spans="1:10" ht="12.75">
      <c r="A440" s="253" t="s">
        <v>43</v>
      </c>
      <c r="B440" s="185"/>
      <c r="C440" s="213">
        <v>2735</v>
      </c>
      <c r="D440" s="215">
        <f>C440*100000/431610</f>
        <v>633.6739185839068</v>
      </c>
      <c r="E440" s="185"/>
      <c r="F440" s="213">
        <v>175</v>
      </c>
      <c r="G440" s="215">
        <f>F440*100000/20440</f>
        <v>856.1643835616438</v>
      </c>
      <c r="H440" s="185">
        <v>9</v>
      </c>
      <c r="I440" s="213">
        <v>72</v>
      </c>
      <c r="J440" s="215">
        <f>I440*100000/12837</f>
        <v>560.8787099789671</v>
      </c>
    </row>
    <row r="441" spans="1:10" ht="12.75">
      <c r="A441" s="187" t="s">
        <v>55</v>
      </c>
      <c r="B441" s="185"/>
      <c r="C441" s="183" t="s">
        <v>10</v>
      </c>
      <c r="D441" s="186" t="s">
        <v>10</v>
      </c>
      <c r="E441" s="185"/>
      <c r="F441" s="183" t="s">
        <v>10</v>
      </c>
      <c r="G441" s="186" t="s">
        <v>10</v>
      </c>
      <c r="H441" s="185"/>
      <c r="I441" s="183" t="s">
        <v>9</v>
      </c>
      <c r="J441" s="186" t="s">
        <v>9</v>
      </c>
    </row>
    <row r="442" spans="1:10" ht="12.75">
      <c r="A442" s="187" t="s">
        <v>56</v>
      </c>
      <c r="B442" s="182"/>
      <c r="C442" s="213">
        <v>1940</v>
      </c>
      <c r="D442" s="215">
        <f aca="true" t="shared" si="32" ref="D442:D465">C442*100000/431610</f>
        <v>449.4798544982739</v>
      </c>
      <c r="E442" s="185"/>
      <c r="F442" s="213">
        <v>133</v>
      </c>
      <c r="G442" s="215">
        <f aca="true" t="shared" si="33" ref="G442:G465">F442*100000/20440</f>
        <v>650.6849315068494</v>
      </c>
      <c r="H442" s="185"/>
      <c r="I442" s="213">
        <v>48</v>
      </c>
      <c r="J442" s="215">
        <f>I442*100000/12837</f>
        <v>373.919139985978</v>
      </c>
    </row>
    <row r="443" spans="1:10" ht="12.75">
      <c r="A443" s="253" t="s">
        <v>11</v>
      </c>
      <c r="B443" s="185">
        <v>5</v>
      </c>
      <c r="C443" s="213">
        <v>9519</v>
      </c>
      <c r="D443" s="215">
        <f t="shared" si="32"/>
        <v>2205.4632654479738</v>
      </c>
      <c r="E443" s="185">
        <v>4</v>
      </c>
      <c r="F443" s="213">
        <v>454</v>
      </c>
      <c r="G443" s="215">
        <f t="shared" si="33"/>
        <v>2221.1350293542073</v>
      </c>
      <c r="H443" s="185">
        <v>7</v>
      </c>
      <c r="I443" s="213">
        <v>119</v>
      </c>
      <c r="J443" s="215">
        <f>I443*100000/12837</f>
        <v>927.0078678819038</v>
      </c>
    </row>
    <row r="444" spans="1:10" ht="12.75">
      <c r="A444" s="187" t="s">
        <v>54</v>
      </c>
      <c r="B444" s="185"/>
      <c r="C444" s="213">
        <v>8516</v>
      </c>
      <c r="D444" s="215">
        <f t="shared" si="32"/>
        <v>1973.0775468594334</v>
      </c>
      <c r="E444" s="185"/>
      <c r="F444" s="213">
        <v>395</v>
      </c>
      <c r="G444" s="215">
        <f t="shared" si="33"/>
        <v>1932.4853228962818</v>
      </c>
      <c r="H444" s="185"/>
      <c r="I444" s="213">
        <v>97</v>
      </c>
      <c r="J444" s="215">
        <f>I444*100000/12837</f>
        <v>755.6282620549973</v>
      </c>
    </row>
    <row r="445" spans="1:10" ht="12.75">
      <c r="A445" s="189" t="s">
        <v>57</v>
      </c>
      <c r="B445" s="185"/>
      <c r="C445" s="213">
        <v>1431</v>
      </c>
      <c r="D445" s="215">
        <f t="shared" si="32"/>
        <v>331.54931535413914</v>
      </c>
      <c r="E445" s="185"/>
      <c r="F445" s="213">
        <v>68</v>
      </c>
      <c r="G445" s="215">
        <f t="shared" si="33"/>
        <v>332.68101761252444</v>
      </c>
      <c r="H445" s="185"/>
      <c r="I445" s="213">
        <v>11</v>
      </c>
      <c r="J445" s="215">
        <f>I445*100000/12837</f>
        <v>85.6898029134533</v>
      </c>
    </row>
    <row r="446" spans="1:10" ht="12.75">
      <c r="A446" s="189" t="s">
        <v>12</v>
      </c>
      <c r="B446" s="185"/>
      <c r="C446" s="213">
        <v>235</v>
      </c>
      <c r="D446" s="215">
        <f t="shared" si="32"/>
        <v>54.44730196241978</v>
      </c>
      <c r="E446" s="185"/>
      <c r="F446" s="213">
        <v>15</v>
      </c>
      <c r="G446" s="215">
        <f t="shared" si="33"/>
        <v>73.38551859099805</v>
      </c>
      <c r="H446" s="185"/>
      <c r="I446" s="183" t="s">
        <v>10</v>
      </c>
      <c r="J446" s="186" t="s">
        <v>10</v>
      </c>
    </row>
    <row r="447" spans="1:10" ht="12.75">
      <c r="A447" s="189" t="s">
        <v>13</v>
      </c>
      <c r="B447" s="185"/>
      <c r="C447" s="213">
        <v>1285</v>
      </c>
      <c r="D447" s="215">
        <f t="shared" si="32"/>
        <v>297.72248094344434</v>
      </c>
      <c r="E447" s="185"/>
      <c r="F447" s="213">
        <v>62</v>
      </c>
      <c r="G447" s="215">
        <f t="shared" si="33"/>
        <v>303.32681017612526</v>
      </c>
      <c r="H447" s="185"/>
      <c r="I447" s="213">
        <v>11</v>
      </c>
      <c r="J447" s="215">
        <f>I447*100000/12837</f>
        <v>85.6898029134533</v>
      </c>
    </row>
    <row r="448" spans="1:10" ht="12.75">
      <c r="A448" s="189" t="s">
        <v>14</v>
      </c>
      <c r="B448" s="185"/>
      <c r="C448" s="213">
        <v>682</v>
      </c>
      <c r="D448" s="215">
        <f t="shared" si="32"/>
        <v>158.01302101434166</v>
      </c>
      <c r="E448" s="185"/>
      <c r="F448" s="213">
        <v>32</v>
      </c>
      <c r="G448" s="215">
        <f t="shared" si="33"/>
        <v>156.55577299412917</v>
      </c>
      <c r="H448" s="185"/>
      <c r="I448" s="213">
        <v>6</v>
      </c>
      <c r="J448" s="215">
        <f>I448*100000/12837</f>
        <v>46.73989249824725</v>
      </c>
    </row>
    <row r="449" spans="1:10" ht="12.75">
      <c r="A449" s="189" t="s">
        <v>15</v>
      </c>
      <c r="B449" s="185"/>
      <c r="C449" s="213">
        <v>473</v>
      </c>
      <c r="D449" s="215">
        <f t="shared" si="32"/>
        <v>109.58967586478533</v>
      </c>
      <c r="E449" s="185"/>
      <c r="F449" s="213">
        <v>30</v>
      </c>
      <c r="G449" s="215">
        <f t="shared" si="33"/>
        <v>146.7710371819961</v>
      </c>
      <c r="H449" s="185"/>
      <c r="I449" s="213">
        <v>9</v>
      </c>
      <c r="J449" s="256">
        <f>I449*100000/12837</f>
        <v>70.10983874737089</v>
      </c>
    </row>
    <row r="450" spans="1:10" ht="12.75">
      <c r="A450" s="189" t="s">
        <v>16</v>
      </c>
      <c r="B450" s="185"/>
      <c r="C450" s="213">
        <v>628</v>
      </c>
      <c r="D450" s="215">
        <f t="shared" si="32"/>
        <v>145.50172609531754</v>
      </c>
      <c r="E450" s="185"/>
      <c r="F450" s="213">
        <v>19</v>
      </c>
      <c r="G450" s="215">
        <f t="shared" si="33"/>
        <v>92.95499021526419</v>
      </c>
      <c r="H450" s="185"/>
      <c r="I450" s="213">
        <v>8</v>
      </c>
      <c r="J450" s="215">
        <f>I450*100000/12837</f>
        <v>62.31985666432967</v>
      </c>
    </row>
    <row r="451" spans="1:10" ht="12.75">
      <c r="A451" s="189" t="s">
        <v>58</v>
      </c>
      <c r="B451" s="185"/>
      <c r="C451" s="213">
        <v>355</v>
      </c>
      <c r="D451" s="215">
        <f t="shared" si="32"/>
        <v>82.25017956025115</v>
      </c>
      <c r="E451" s="185"/>
      <c r="F451" s="213">
        <v>20</v>
      </c>
      <c r="G451" s="215">
        <f t="shared" si="33"/>
        <v>97.84735812133073</v>
      </c>
      <c r="H451" s="185"/>
      <c r="I451" s="183" t="s">
        <v>10</v>
      </c>
      <c r="J451" s="186" t="s">
        <v>10</v>
      </c>
    </row>
    <row r="452" spans="1:10" ht="12.75">
      <c r="A452" s="190" t="s">
        <v>59</v>
      </c>
      <c r="B452" s="185"/>
      <c r="C452" s="213">
        <v>130</v>
      </c>
      <c r="D452" s="215">
        <f t="shared" si="32"/>
        <v>30.119784064317322</v>
      </c>
      <c r="E452" s="185"/>
      <c r="F452" s="213">
        <v>6</v>
      </c>
      <c r="G452" s="215">
        <f t="shared" si="33"/>
        <v>29.354207436399218</v>
      </c>
      <c r="H452" s="185"/>
      <c r="I452" s="183" t="s">
        <v>10</v>
      </c>
      <c r="J452" s="186" t="s">
        <v>10</v>
      </c>
    </row>
    <row r="453" spans="1:10" ht="12.75">
      <c r="A453" s="189" t="s">
        <v>17</v>
      </c>
      <c r="B453" s="185"/>
      <c r="C453" s="213">
        <v>192</v>
      </c>
      <c r="D453" s="215">
        <f t="shared" si="32"/>
        <v>44.4846041565302</v>
      </c>
      <c r="E453" s="185"/>
      <c r="F453" s="213">
        <v>6</v>
      </c>
      <c r="G453" s="215">
        <f t="shared" si="33"/>
        <v>29.354207436399218</v>
      </c>
      <c r="H453" s="185"/>
      <c r="I453" s="183" t="s">
        <v>10</v>
      </c>
      <c r="J453" s="186" t="s">
        <v>10</v>
      </c>
    </row>
    <row r="454" spans="1:10" ht="12.75">
      <c r="A454" s="187" t="s">
        <v>53</v>
      </c>
      <c r="B454" s="185"/>
      <c r="C454" s="213">
        <v>659</v>
      </c>
      <c r="D454" s="215">
        <f t="shared" si="32"/>
        <v>152.68413614142398</v>
      </c>
      <c r="E454" s="185"/>
      <c r="F454" s="213">
        <v>39</v>
      </c>
      <c r="G454" s="215">
        <f t="shared" si="33"/>
        <v>190.80234833659492</v>
      </c>
      <c r="H454" s="185"/>
      <c r="I454" s="213">
        <v>14</v>
      </c>
      <c r="J454" s="215">
        <f>I454*100000/12837</f>
        <v>109.05974916257692</v>
      </c>
    </row>
    <row r="455" spans="1:10" ht="12.75">
      <c r="A455" s="187" t="s">
        <v>52</v>
      </c>
      <c r="B455" s="182"/>
      <c r="C455" s="213">
        <v>158</v>
      </c>
      <c r="D455" s="215">
        <f t="shared" si="32"/>
        <v>36.60712217047798</v>
      </c>
      <c r="E455" s="182"/>
      <c r="F455" s="213">
        <v>8</v>
      </c>
      <c r="G455" s="215">
        <f t="shared" si="33"/>
        <v>39.13894324853229</v>
      </c>
      <c r="H455" s="185"/>
      <c r="I455" s="183" t="s">
        <v>10</v>
      </c>
      <c r="J455" s="186" t="s">
        <v>10</v>
      </c>
    </row>
    <row r="456" spans="1:10" ht="12.75">
      <c r="A456" s="253" t="s">
        <v>69</v>
      </c>
      <c r="B456" s="185">
        <v>9</v>
      </c>
      <c r="C456" s="213">
        <v>4212</v>
      </c>
      <c r="D456" s="215">
        <f t="shared" si="32"/>
        <v>975.8810036838813</v>
      </c>
      <c r="E456" s="185">
        <v>5</v>
      </c>
      <c r="F456" s="213">
        <v>405</v>
      </c>
      <c r="G456" s="215">
        <f t="shared" si="33"/>
        <v>1981.4090019569471</v>
      </c>
      <c r="H456" s="185">
        <v>5</v>
      </c>
      <c r="I456" s="213">
        <v>132</v>
      </c>
      <c r="J456" s="215">
        <f aca="true" t="shared" si="34" ref="J456:J465">I456*100000/12837</f>
        <v>1028.2776349614396</v>
      </c>
    </row>
    <row r="457" spans="1:10" ht="12.75">
      <c r="A457" s="189" t="s">
        <v>51</v>
      </c>
      <c r="B457" s="185"/>
      <c r="C457" s="213">
        <v>1249</v>
      </c>
      <c r="D457" s="215">
        <f t="shared" si="32"/>
        <v>289.3816176640949</v>
      </c>
      <c r="E457" s="185"/>
      <c r="F457" s="213">
        <v>192</v>
      </c>
      <c r="G457" s="215">
        <f t="shared" si="33"/>
        <v>939.334637964775</v>
      </c>
      <c r="H457" s="185"/>
      <c r="I457" s="213">
        <v>71</v>
      </c>
      <c r="J457" s="215">
        <f t="shared" si="34"/>
        <v>553.0887278959258</v>
      </c>
    </row>
    <row r="458" spans="1:10" ht="13.5">
      <c r="A458" s="190" t="s">
        <v>228</v>
      </c>
      <c r="B458" s="185"/>
      <c r="C458" s="213">
        <v>253</v>
      </c>
      <c r="D458" s="215">
        <f t="shared" si="32"/>
        <v>58.61773360209448</v>
      </c>
      <c r="E458" s="185"/>
      <c r="F458" s="213">
        <v>40</v>
      </c>
      <c r="G458" s="215">
        <f t="shared" si="33"/>
        <v>195.69471624266146</v>
      </c>
      <c r="H458" s="185"/>
      <c r="I458" s="213">
        <v>21</v>
      </c>
      <c r="J458" s="215">
        <f t="shared" si="34"/>
        <v>163.5896237438654</v>
      </c>
    </row>
    <row r="459" spans="1:10" ht="12.75">
      <c r="A459" s="189" t="s">
        <v>50</v>
      </c>
      <c r="B459" s="185"/>
      <c r="C459" s="213">
        <v>1842</v>
      </c>
      <c r="D459" s="215">
        <f t="shared" si="32"/>
        <v>426.7741711267116</v>
      </c>
      <c r="E459" s="185"/>
      <c r="F459" s="213">
        <v>115</v>
      </c>
      <c r="G459" s="215">
        <f t="shared" si="33"/>
        <v>562.6223091976517</v>
      </c>
      <c r="H459" s="185"/>
      <c r="I459" s="213">
        <v>27</v>
      </c>
      <c r="J459" s="215">
        <f t="shared" si="34"/>
        <v>210.32951624211265</v>
      </c>
    </row>
    <row r="460" spans="1:10" ht="12.75">
      <c r="A460" s="253" t="s">
        <v>99</v>
      </c>
      <c r="B460" s="185"/>
      <c r="C460" s="213">
        <v>1153</v>
      </c>
      <c r="D460" s="215">
        <f t="shared" si="32"/>
        <v>267.1393155858298</v>
      </c>
      <c r="E460" s="185"/>
      <c r="F460" s="213">
        <v>52</v>
      </c>
      <c r="G460" s="215">
        <f t="shared" si="33"/>
        <v>254.40313111545987</v>
      </c>
      <c r="H460" s="185"/>
      <c r="I460" s="213">
        <v>18</v>
      </c>
      <c r="J460" s="215">
        <f t="shared" si="34"/>
        <v>140.21967749474177</v>
      </c>
    </row>
    <row r="461" spans="1:10" ht="12.75">
      <c r="A461" s="253" t="s">
        <v>70</v>
      </c>
      <c r="B461" s="185">
        <v>10</v>
      </c>
      <c r="C461" s="213">
        <v>2752</v>
      </c>
      <c r="D461" s="215">
        <f t="shared" si="32"/>
        <v>637.6126595769329</v>
      </c>
      <c r="E461" s="185">
        <v>10</v>
      </c>
      <c r="F461" s="213">
        <v>177</v>
      </c>
      <c r="G461" s="215">
        <f t="shared" si="33"/>
        <v>865.9491193737769</v>
      </c>
      <c r="H461" s="185">
        <v>10</v>
      </c>
      <c r="I461" s="213">
        <v>60</v>
      </c>
      <c r="J461" s="215">
        <f t="shared" si="34"/>
        <v>467.3989249824725</v>
      </c>
    </row>
    <row r="462" spans="1:10" ht="12.75">
      <c r="A462" s="189" t="s">
        <v>72</v>
      </c>
      <c r="B462" s="185"/>
      <c r="C462" s="213">
        <v>2181</v>
      </c>
      <c r="D462" s="215">
        <f t="shared" si="32"/>
        <v>505.31730034058523</v>
      </c>
      <c r="E462" s="185"/>
      <c r="F462" s="213">
        <v>146</v>
      </c>
      <c r="G462" s="215">
        <f t="shared" si="33"/>
        <v>714.2857142857143</v>
      </c>
      <c r="H462" s="185"/>
      <c r="I462" s="213">
        <v>38</v>
      </c>
      <c r="J462" s="215">
        <f t="shared" si="34"/>
        <v>296.01931915556594</v>
      </c>
    </row>
    <row r="463" spans="1:10" ht="12.75">
      <c r="A463" s="189" t="s">
        <v>94</v>
      </c>
      <c r="B463" s="185"/>
      <c r="C463" s="213">
        <v>352</v>
      </c>
      <c r="D463" s="215">
        <f t="shared" si="32"/>
        <v>81.55510762030536</v>
      </c>
      <c r="E463" s="185"/>
      <c r="F463" s="213">
        <v>27</v>
      </c>
      <c r="G463" s="215">
        <f t="shared" si="33"/>
        <v>132.09393346379647</v>
      </c>
      <c r="H463" s="185"/>
      <c r="I463" s="213">
        <v>18</v>
      </c>
      <c r="J463" s="215">
        <f t="shared" si="34"/>
        <v>140.21967749474177</v>
      </c>
    </row>
    <row r="464" spans="1:10" ht="12.75">
      <c r="A464" s="190" t="s">
        <v>71</v>
      </c>
      <c r="B464" s="191"/>
      <c r="C464" s="213">
        <v>217</v>
      </c>
      <c r="D464" s="215">
        <f t="shared" si="32"/>
        <v>50.27687032274507</v>
      </c>
      <c r="E464" s="191"/>
      <c r="F464" s="213">
        <v>19</v>
      </c>
      <c r="G464" s="215">
        <f t="shared" si="33"/>
        <v>92.95499021526419</v>
      </c>
      <c r="H464" s="191"/>
      <c r="I464" s="213">
        <v>8</v>
      </c>
      <c r="J464" s="215">
        <f t="shared" si="34"/>
        <v>62.31985666432967</v>
      </c>
    </row>
    <row r="465" spans="1:10" ht="12.75">
      <c r="A465" s="192" t="s">
        <v>49</v>
      </c>
      <c r="B465" s="193"/>
      <c r="C465" s="216">
        <v>115</v>
      </c>
      <c r="D465" s="217">
        <f t="shared" si="32"/>
        <v>26.644424364588403</v>
      </c>
      <c r="E465" s="193"/>
      <c r="F465" s="216">
        <v>8</v>
      </c>
      <c r="G465" s="217">
        <f t="shared" si="33"/>
        <v>39.13894324853229</v>
      </c>
      <c r="H465" s="193"/>
      <c r="I465" s="216">
        <v>7</v>
      </c>
      <c r="J465" s="217">
        <f t="shared" si="34"/>
        <v>54.52987458128846</v>
      </c>
    </row>
    <row r="466" spans="1:10" ht="12.75">
      <c r="A466" s="14"/>
      <c r="B466" s="13"/>
      <c r="C466" s="29"/>
      <c r="D466" s="12"/>
      <c r="E466" s="13"/>
      <c r="F466" s="13"/>
      <c r="G466" s="14"/>
      <c r="H466" s="12"/>
      <c r="I466" s="13"/>
      <c r="J466" s="13"/>
    </row>
    <row r="467" spans="1:16" s="68" customFormat="1" ht="13.5">
      <c r="A467" s="176" t="s">
        <v>214</v>
      </c>
      <c r="B467" s="244" t="s">
        <v>469</v>
      </c>
      <c r="C467" s="245"/>
      <c r="D467" s="246"/>
      <c r="E467" s="244" t="s">
        <v>470</v>
      </c>
      <c r="F467" s="245"/>
      <c r="G467" s="246"/>
      <c r="H467" s="244" t="s">
        <v>471</v>
      </c>
      <c r="I467" s="245"/>
      <c r="J467" s="246"/>
      <c r="K467" s="32"/>
      <c r="L467" s="32"/>
      <c r="M467" s="32"/>
      <c r="N467" s="32"/>
      <c r="O467" s="32"/>
      <c r="P467" s="32"/>
    </row>
    <row r="468" spans="1:16" s="209" customFormat="1" ht="13.5">
      <c r="A468" s="247" t="s">
        <v>472</v>
      </c>
      <c r="B468" s="248" t="s">
        <v>208</v>
      </c>
      <c r="C468" s="249" t="s">
        <v>473</v>
      </c>
      <c r="D468" s="250" t="s">
        <v>474</v>
      </c>
      <c r="E468" s="248" t="s">
        <v>208</v>
      </c>
      <c r="F468" s="249" t="s">
        <v>473</v>
      </c>
      <c r="G468" s="250" t="s">
        <v>474</v>
      </c>
      <c r="H468" s="248" t="s">
        <v>208</v>
      </c>
      <c r="I468" s="249" t="s">
        <v>473</v>
      </c>
      <c r="J468" s="250" t="s">
        <v>474</v>
      </c>
      <c r="K468" s="32"/>
      <c r="L468" s="32"/>
      <c r="M468" s="32"/>
      <c r="N468" s="32"/>
      <c r="O468" s="32"/>
      <c r="P468" s="32"/>
    </row>
    <row r="469" spans="1:10" ht="12.75">
      <c r="A469" s="253" t="s">
        <v>73</v>
      </c>
      <c r="B469" s="185"/>
      <c r="C469" s="213">
        <v>1515</v>
      </c>
      <c r="D469" s="215">
        <f aca="true" t="shared" si="35" ref="D469:D474">C469*100000/431610</f>
        <v>351.0113296726211</v>
      </c>
      <c r="E469" s="185"/>
      <c r="F469" s="213">
        <v>83</v>
      </c>
      <c r="G469" s="215">
        <f>F469*100000/20440</f>
        <v>406.0665362035225</v>
      </c>
      <c r="H469" s="185"/>
      <c r="I469" s="213">
        <v>37</v>
      </c>
      <c r="J469" s="218">
        <f>I469*100000/12837</f>
        <v>288.22933707252474</v>
      </c>
    </row>
    <row r="470" spans="1:10" ht="12.75">
      <c r="A470" s="189" t="s">
        <v>74</v>
      </c>
      <c r="B470" s="185"/>
      <c r="C470" s="213">
        <v>943</v>
      </c>
      <c r="D470" s="215">
        <f t="shared" si="35"/>
        <v>218.4842797896249</v>
      </c>
      <c r="E470" s="185"/>
      <c r="F470" s="213">
        <v>55</v>
      </c>
      <c r="G470" s="215">
        <f>F470*100000/20440</f>
        <v>269.0802348336595</v>
      </c>
      <c r="H470" s="185"/>
      <c r="I470" s="213">
        <v>21</v>
      </c>
      <c r="J470" s="215">
        <f>I470*100000/12837</f>
        <v>163.5896237438654</v>
      </c>
    </row>
    <row r="471" spans="1:10" ht="12.75">
      <c r="A471" s="190" t="s">
        <v>18</v>
      </c>
      <c r="B471" s="185"/>
      <c r="C471" s="213">
        <v>21</v>
      </c>
      <c r="D471" s="215">
        <f t="shared" si="35"/>
        <v>4.865503579620491</v>
      </c>
      <c r="E471" s="185"/>
      <c r="F471" s="183" t="s">
        <v>10</v>
      </c>
      <c r="G471" s="186" t="s">
        <v>10</v>
      </c>
      <c r="H471" s="185"/>
      <c r="I471" s="183" t="s">
        <v>9</v>
      </c>
      <c r="J471" s="186" t="s">
        <v>9</v>
      </c>
    </row>
    <row r="472" spans="1:10" ht="12.75">
      <c r="A472" s="190" t="s">
        <v>19</v>
      </c>
      <c r="B472" s="182"/>
      <c r="C472" s="213">
        <v>359</v>
      </c>
      <c r="D472" s="219">
        <f t="shared" si="35"/>
        <v>83.17694214684553</v>
      </c>
      <c r="E472" s="185"/>
      <c r="F472" s="213">
        <v>26</v>
      </c>
      <c r="G472" s="215">
        <f>F472*100000/20440</f>
        <v>127.20156555772994</v>
      </c>
      <c r="H472" s="182"/>
      <c r="I472" s="213">
        <v>6</v>
      </c>
      <c r="J472" s="215">
        <f>I472*100000/12837</f>
        <v>46.73989249824725</v>
      </c>
    </row>
    <row r="473" spans="1:10" ht="12.75">
      <c r="A473" s="187" t="s">
        <v>105</v>
      </c>
      <c r="B473" s="197"/>
      <c r="C473" s="213">
        <v>39743</v>
      </c>
      <c r="D473" s="215">
        <f t="shared" si="35"/>
        <v>9208.081369755104</v>
      </c>
      <c r="E473" s="191"/>
      <c r="F473" s="213">
        <v>1857</v>
      </c>
      <c r="G473" s="215">
        <f>F473*100000/20440</f>
        <v>9085.127201565558</v>
      </c>
      <c r="H473" s="191"/>
      <c r="I473" s="213">
        <v>755</v>
      </c>
      <c r="J473" s="215">
        <f>I473*100000/12837</f>
        <v>5881.436472696113</v>
      </c>
    </row>
    <row r="474" spans="1:10" ht="12.75">
      <c r="A474" s="254" t="s">
        <v>61</v>
      </c>
      <c r="B474" s="182">
        <v>1</v>
      </c>
      <c r="C474" s="213">
        <v>28281</v>
      </c>
      <c r="D474" s="215">
        <f t="shared" si="35"/>
        <v>6552.4431778689095</v>
      </c>
      <c r="E474" s="182">
        <v>1</v>
      </c>
      <c r="F474" s="213">
        <v>1147</v>
      </c>
      <c r="G474" s="215">
        <f>F474*100000/20440</f>
        <v>5611.545988258317</v>
      </c>
      <c r="H474" s="182">
        <v>1</v>
      </c>
      <c r="I474" s="213">
        <v>547</v>
      </c>
      <c r="J474" s="215">
        <f>I474*100000/12837</f>
        <v>4261.120199423542</v>
      </c>
    </row>
    <row r="475" spans="1:10" ht="12.75">
      <c r="A475" s="254" t="s">
        <v>60</v>
      </c>
      <c r="B475" s="182"/>
      <c r="C475" s="213"/>
      <c r="D475" s="215"/>
      <c r="E475" s="182"/>
      <c r="F475" s="213"/>
      <c r="G475" s="215"/>
      <c r="H475" s="182"/>
      <c r="I475" s="213"/>
      <c r="J475" s="215"/>
    </row>
    <row r="476" spans="1:10" ht="12.75">
      <c r="A476" s="190" t="s">
        <v>20</v>
      </c>
      <c r="B476" s="185"/>
      <c r="C476" s="213">
        <v>13045</v>
      </c>
      <c r="D476" s="215">
        <f aca="true" t="shared" si="36" ref="D476:D497">C476*100000/431610</f>
        <v>3022.404485530919</v>
      </c>
      <c r="E476" s="185"/>
      <c r="F476" s="213">
        <v>405</v>
      </c>
      <c r="G476" s="215">
        <f aca="true" t="shared" si="37" ref="G476:G487">F476*100000/20440</f>
        <v>1981.4090019569471</v>
      </c>
      <c r="H476" s="185"/>
      <c r="I476" s="213">
        <v>267</v>
      </c>
      <c r="J476" s="215">
        <f aca="true" t="shared" si="38" ref="J476:J487">I476*100000/12837</f>
        <v>2079.925216172003</v>
      </c>
    </row>
    <row r="477" spans="1:10" ht="12.75">
      <c r="A477" s="198" t="s">
        <v>21</v>
      </c>
      <c r="B477" s="185"/>
      <c r="C477" s="213">
        <v>4892</v>
      </c>
      <c r="D477" s="215">
        <f t="shared" si="36"/>
        <v>1133.4306434049258</v>
      </c>
      <c r="E477" s="185"/>
      <c r="F477" s="213">
        <v>164</v>
      </c>
      <c r="G477" s="215">
        <f t="shared" si="37"/>
        <v>802.348336594912</v>
      </c>
      <c r="H477" s="185"/>
      <c r="I477" s="213">
        <v>106</v>
      </c>
      <c r="J477" s="215">
        <f t="shared" si="38"/>
        <v>825.7381008023682</v>
      </c>
    </row>
    <row r="478" spans="1:10" ht="12.75">
      <c r="A478" s="198" t="s">
        <v>22</v>
      </c>
      <c r="B478" s="185"/>
      <c r="C478" s="213">
        <v>7128</v>
      </c>
      <c r="D478" s="215">
        <f t="shared" si="36"/>
        <v>1651.4909293111837</v>
      </c>
      <c r="E478" s="185"/>
      <c r="F478" s="213">
        <v>193</v>
      </c>
      <c r="G478" s="215">
        <f t="shared" si="37"/>
        <v>944.2270058708415</v>
      </c>
      <c r="H478" s="185"/>
      <c r="I478" s="213">
        <v>140</v>
      </c>
      <c r="J478" s="215">
        <f t="shared" si="38"/>
        <v>1090.5974916257692</v>
      </c>
    </row>
    <row r="479" spans="1:10" ht="12.75">
      <c r="A479" s="190" t="s">
        <v>62</v>
      </c>
      <c r="B479" s="185"/>
      <c r="C479" s="213">
        <v>7371</v>
      </c>
      <c r="D479" s="215">
        <f t="shared" si="36"/>
        <v>1707.7917564467923</v>
      </c>
      <c r="E479" s="185"/>
      <c r="F479" s="213">
        <v>416</v>
      </c>
      <c r="G479" s="215">
        <f t="shared" si="37"/>
        <v>2035.225048923679</v>
      </c>
      <c r="H479" s="185"/>
      <c r="I479" s="213">
        <v>196</v>
      </c>
      <c r="J479" s="215">
        <f t="shared" si="38"/>
        <v>1526.836488276077</v>
      </c>
    </row>
    <row r="480" spans="1:10" ht="12.75">
      <c r="A480" s="254" t="s">
        <v>75</v>
      </c>
      <c r="B480" s="185">
        <v>6</v>
      </c>
      <c r="C480" s="213">
        <v>6993</v>
      </c>
      <c r="D480" s="215">
        <f t="shared" si="36"/>
        <v>1620.2126920136234</v>
      </c>
      <c r="E480" s="185">
        <v>6</v>
      </c>
      <c r="F480" s="213">
        <v>404</v>
      </c>
      <c r="G480" s="215">
        <f t="shared" si="37"/>
        <v>1976.5166340508806</v>
      </c>
      <c r="H480" s="185">
        <v>8</v>
      </c>
      <c r="I480" s="213">
        <v>116</v>
      </c>
      <c r="J480" s="215">
        <f t="shared" si="38"/>
        <v>903.6379216327803</v>
      </c>
    </row>
    <row r="481" spans="1:10" ht="12.75">
      <c r="A481" s="189" t="s">
        <v>76</v>
      </c>
      <c r="B481" s="191"/>
      <c r="C481" s="213">
        <v>1432</v>
      </c>
      <c r="D481" s="215">
        <f t="shared" si="36"/>
        <v>331.7810060007877</v>
      </c>
      <c r="E481" s="191"/>
      <c r="F481" s="213">
        <v>62</v>
      </c>
      <c r="G481" s="215">
        <f t="shared" si="37"/>
        <v>303.32681017612526</v>
      </c>
      <c r="H481" s="191"/>
      <c r="I481" s="213">
        <v>23</v>
      </c>
      <c r="J481" s="215">
        <f t="shared" si="38"/>
        <v>179.1695879099478</v>
      </c>
    </row>
    <row r="482" spans="1:10" ht="12.75">
      <c r="A482" s="253" t="s">
        <v>77</v>
      </c>
      <c r="B482" s="185">
        <v>2</v>
      </c>
      <c r="C482" s="213">
        <v>15350</v>
      </c>
      <c r="D482" s="215">
        <f t="shared" si="36"/>
        <v>3556.45142605593</v>
      </c>
      <c r="E482" s="185">
        <v>2</v>
      </c>
      <c r="F482" s="213">
        <v>759</v>
      </c>
      <c r="G482" s="215">
        <f t="shared" si="37"/>
        <v>3713.307240704501</v>
      </c>
      <c r="H482" s="185">
        <v>2</v>
      </c>
      <c r="I482" s="213">
        <v>354</v>
      </c>
      <c r="J482" s="215">
        <f t="shared" si="38"/>
        <v>2757.653657396588</v>
      </c>
    </row>
    <row r="483" spans="1:10" ht="12.75">
      <c r="A483" s="189" t="s">
        <v>63</v>
      </c>
      <c r="B483" s="185"/>
      <c r="C483" s="213">
        <v>7521</v>
      </c>
      <c r="D483" s="215">
        <f t="shared" si="36"/>
        <v>1742.5453534440815</v>
      </c>
      <c r="E483" s="185"/>
      <c r="F483" s="213">
        <v>330</v>
      </c>
      <c r="G483" s="215">
        <f t="shared" si="37"/>
        <v>1614.481409001957</v>
      </c>
      <c r="H483" s="185"/>
      <c r="I483" s="213">
        <v>169</v>
      </c>
      <c r="J483" s="215">
        <f t="shared" si="38"/>
        <v>1316.5069720339643</v>
      </c>
    </row>
    <row r="484" spans="1:10" ht="12.75">
      <c r="A484" s="190" t="s">
        <v>23</v>
      </c>
      <c r="B484" s="185"/>
      <c r="C484" s="213">
        <v>7445</v>
      </c>
      <c r="D484" s="215">
        <f t="shared" si="36"/>
        <v>1724.9368642987884</v>
      </c>
      <c r="E484" s="185"/>
      <c r="F484" s="213">
        <v>325</v>
      </c>
      <c r="G484" s="215">
        <f t="shared" si="37"/>
        <v>1590.0195694716242</v>
      </c>
      <c r="H484" s="185"/>
      <c r="I484" s="213">
        <v>169</v>
      </c>
      <c r="J484" s="215">
        <f t="shared" si="38"/>
        <v>1316.5069720339643</v>
      </c>
    </row>
    <row r="485" spans="1:10" ht="12.75">
      <c r="A485" s="189" t="s">
        <v>64</v>
      </c>
      <c r="B485" s="185"/>
      <c r="C485" s="213">
        <v>3588</v>
      </c>
      <c r="D485" s="215">
        <f t="shared" si="36"/>
        <v>831.3060401751582</v>
      </c>
      <c r="E485" s="185"/>
      <c r="F485" s="213">
        <v>181</v>
      </c>
      <c r="G485" s="215">
        <f t="shared" si="37"/>
        <v>885.518590998043</v>
      </c>
      <c r="H485" s="185"/>
      <c r="I485" s="213">
        <v>103</v>
      </c>
      <c r="J485" s="215">
        <f t="shared" si="38"/>
        <v>802.3681545532445</v>
      </c>
    </row>
    <row r="486" spans="1:10" ht="12.75">
      <c r="A486" s="190" t="s">
        <v>65</v>
      </c>
      <c r="B486" s="185"/>
      <c r="C486" s="213">
        <v>2928</v>
      </c>
      <c r="D486" s="215">
        <f t="shared" si="36"/>
        <v>678.3902133870855</v>
      </c>
      <c r="E486" s="185"/>
      <c r="F486" s="213">
        <v>120</v>
      </c>
      <c r="G486" s="215">
        <f t="shared" si="37"/>
        <v>587.0841487279844</v>
      </c>
      <c r="H486" s="185"/>
      <c r="I486" s="213">
        <v>59</v>
      </c>
      <c r="J486" s="215">
        <f t="shared" si="38"/>
        <v>459.6089428994313</v>
      </c>
    </row>
    <row r="487" spans="1:10" ht="12.75">
      <c r="A487" s="190" t="s">
        <v>78</v>
      </c>
      <c r="B487" s="185"/>
      <c r="C487" s="213">
        <v>2617</v>
      </c>
      <c r="D487" s="215">
        <f t="shared" si="36"/>
        <v>606.3344222793726</v>
      </c>
      <c r="E487" s="185"/>
      <c r="F487" s="213">
        <v>101</v>
      </c>
      <c r="G487" s="215">
        <f t="shared" si="37"/>
        <v>494.12915851272015</v>
      </c>
      <c r="H487" s="185"/>
      <c r="I487" s="213">
        <v>48</v>
      </c>
      <c r="J487" s="215">
        <f t="shared" si="38"/>
        <v>373.919139985978</v>
      </c>
    </row>
    <row r="488" spans="1:10" ht="12.75">
      <c r="A488" s="190" t="s">
        <v>24</v>
      </c>
      <c r="B488" s="185"/>
      <c r="C488" s="213">
        <v>102</v>
      </c>
      <c r="D488" s="215">
        <f t="shared" si="36"/>
        <v>23.63244595815667</v>
      </c>
      <c r="E488" s="185"/>
      <c r="F488" s="183" t="s">
        <v>10</v>
      </c>
      <c r="G488" s="186" t="s">
        <v>10</v>
      </c>
      <c r="H488" s="185"/>
      <c r="I488" s="183" t="s">
        <v>9</v>
      </c>
      <c r="J488" s="186" t="s">
        <v>9</v>
      </c>
    </row>
    <row r="489" spans="1:10" ht="12.75">
      <c r="A489" s="190" t="s">
        <v>25</v>
      </c>
      <c r="B489" s="185"/>
      <c r="C489" s="213">
        <v>458</v>
      </c>
      <c r="D489" s="215">
        <f t="shared" si="36"/>
        <v>106.11431616505642</v>
      </c>
      <c r="E489" s="185"/>
      <c r="F489" s="213">
        <v>51</v>
      </c>
      <c r="G489" s="215">
        <f>F489*100000/20440</f>
        <v>249.51076320939336</v>
      </c>
      <c r="H489" s="185"/>
      <c r="I489" s="213">
        <v>54</v>
      </c>
      <c r="J489" s="215">
        <f aca="true" t="shared" si="39" ref="J489:J497">I489*100000/12837</f>
        <v>420.6590324842253</v>
      </c>
    </row>
    <row r="490" spans="1:10" ht="12.75">
      <c r="A490" s="253" t="s">
        <v>79</v>
      </c>
      <c r="B490" s="185">
        <v>3</v>
      </c>
      <c r="C490" s="213">
        <v>11644</v>
      </c>
      <c r="D490" s="215">
        <f t="shared" si="36"/>
        <v>2697.805889576238</v>
      </c>
      <c r="E490" s="185">
        <v>3</v>
      </c>
      <c r="F490" s="213">
        <v>628</v>
      </c>
      <c r="G490" s="215">
        <f>F490*100000/20440</f>
        <v>3072.4070450097847</v>
      </c>
      <c r="H490" s="185">
        <v>3</v>
      </c>
      <c r="I490" s="213">
        <v>254</v>
      </c>
      <c r="J490" s="215">
        <f t="shared" si="39"/>
        <v>1978.655449092467</v>
      </c>
    </row>
    <row r="491" spans="1:10" ht="12.75">
      <c r="A491" s="189" t="s">
        <v>26</v>
      </c>
      <c r="B491" s="185"/>
      <c r="C491" s="213">
        <v>1115</v>
      </c>
      <c r="D491" s="215">
        <f t="shared" si="36"/>
        <v>258.3350710131832</v>
      </c>
      <c r="E491" s="185"/>
      <c r="F491" s="213">
        <v>66</v>
      </c>
      <c r="G491" s="215">
        <f>F491*100000/20440</f>
        <v>322.89628180039136</v>
      </c>
      <c r="H491" s="185"/>
      <c r="I491" s="213">
        <v>26</v>
      </c>
      <c r="J491" s="215">
        <f t="shared" si="39"/>
        <v>202.53953415907142</v>
      </c>
    </row>
    <row r="492" spans="1:10" ht="12.75">
      <c r="A492" s="189" t="s">
        <v>27</v>
      </c>
      <c r="B492" s="185"/>
      <c r="C492" s="213">
        <v>170</v>
      </c>
      <c r="D492" s="215">
        <f t="shared" si="36"/>
        <v>39.387409930261114</v>
      </c>
      <c r="E492" s="185"/>
      <c r="F492" s="183" t="s">
        <v>10</v>
      </c>
      <c r="G492" s="186" t="s">
        <v>10</v>
      </c>
      <c r="H492" s="185"/>
      <c r="I492" s="213">
        <v>6</v>
      </c>
      <c r="J492" s="215">
        <f t="shared" si="39"/>
        <v>46.73989249824725</v>
      </c>
    </row>
    <row r="493" spans="1:10" ht="12.75">
      <c r="A493" s="189" t="s">
        <v>28</v>
      </c>
      <c r="B493" s="191"/>
      <c r="C493" s="213">
        <v>770</v>
      </c>
      <c r="D493" s="215">
        <f t="shared" si="36"/>
        <v>178.401797919418</v>
      </c>
      <c r="E493" s="191"/>
      <c r="F493" s="213">
        <v>29</v>
      </c>
      <c r="G493" s="215">
        <f>F493*100000/20440</f>
        <v>141.87866927592955</v>
      </c>
      <c r="H493" s="191"/>
      <c r="I493" s="213">
        <v>16</v>
      </c>
      <c r="J493" s="215">
        <f t="shared" si="39"/>
        <v>124.63971332865934</v>
      </c>
    </row>
    <row r="494" spans="1:10" ht="12.75">
      <c r="A494" s="189" t="s">
        <v>29</v>
      </c>
      <c r="B494" s="185"/>
      <c r="C494" s="213">
        <v>2369</v>
      </c>
      <c r="D494" s="215">
        <f t="shared" si="36"/>
        <v>548.875141910521</v>
      </c>
      <c r="E494" s="185"/>
      <c r="F494" s="213">
        <v>134</v>
      </c>
      <c r="G494" s="215">
        <f>F494*100000/20440</f>
        <v>655.5772994129159</v>
      </c>
      <c r="H494" s="185"/>
      <c r="I494" s="213">
        <v>37</v>
      </c>
      <c r="J494" s="215">
        <f t="shared" si="39"/>
        <v>288.22933707252474</v>
      </c>
    </row>
    <row r="495" spans="1:10" ht="12.75">
      <c r="A495" s="189" t="s">
        <v>80</v>
      </c>
      <c r="B495" s="191"/>
      <c r="C495" s="213">
        <v>1419</v>
      </c>
      <c r="D495" s="215">
        <f t="shared" si="36"/>
        <v>328.76902759435603</v>
      </c>
      <c r="E495" s="191"/>
      <c r="F495" s="213">
        <v>82</v>
      </c>
      <c r="G495" s="215">
        <f>F495*100000/20440</f>
        <v>401.174168297456</v>
      </c>
      <c r="H495" s="191"/>
      <c r="I495" s="213">
        <v>27</v>
      </c>
      <c r="J495" s="215">
        <f t="shared" si="39"/>
        <v>210.32951624211265</v>
      </c>
    </row>
    <row r="496" spans="1:10" ht="12.75">
      <c r="A496" s="189" t="s">
        <v>106</v>
      </c>
      <c r="B496" s="191"/>
      <c r="C496" s="213">
        <v>251</v>
      </c>
      <c r="D496" s="215">
        <f t="shared" si="36"/>
        <v>58.15435230879729</v>
      </c>
      <c r="E496" s="191"/>
      <c r="F496" s="213">
        <v>8</v>
      </c>
      <c r="G496" s="215">
        <f>F496*100000/20440</f>
        <v>39.13894324853229</v>
      </c>
      <c r="H496" s="191"/>
      <c r="I496" s="213">
        <v>9</v>
      </c>
      <c r="J496" s="215">
        <f t="shared" si="39"/>
        <v>70.10983874737089</v>
      </c>
    </row>
    <row r="497" spans="1:10" ht="12.75">
      <c r="A497" s="199" t="s">
        <v>66</v>
      </c>
      <c r="B497" s="193"/>
      <c r="C497" s="216">
        <v>1327</v>
      </c>
      <c r="D497" s="217">
        <f t="shared" si="36"/>
        <v>307.4534881026853</v>
      </c>
      <c r="E497" s="193"/>
      <c r="F497" s="216">
        <v>44</v>
      </c>
      <c r="G497" s="217">
        <f>F497*100000/20440</f>
        <v>215.26418786692759</v>
      </c>
      <c r="H497" s="193"/>
      <c r="I497" s="216">
        <v>39</v>
      </c>
      <c r="J497" s="217">
        <f t="shared" si="39"/>
        <v>303.80930123860713</v>
      </c>
    </row>
    <row r="498" spans="1:10" ht="12.75">
      <c r="A498" s="220"/>
      <c r="B498" s="221"/>
      <c r="C498" s="222"/>
      <c r="D498" s="223"/>
      <c r="E498" s="221"/>
      <c r="F498" s="221"/>
      <c r="G498" s="222"/>
      <c r="H498" s="223"/>
      <c r="I498" s="221"/>
      <c r="J498" s="221"/>
    </row>
    <row r="499" spans="1:16" s="68" customFormat="1" ht="13.5">
      <c r="A499" s="176" t="s">
        <v>214</v>
      </c>
      <c r="B499" s="244" t="s">
        <v>469</v>
      </c>
      <c r="C499" s="245"/>
      <c r="D499" s="246"/>
      <c r="E499" s="244" t="s">
        <v>470</v>
      </c>
      <c r="F499" s="245"/>
      <c r="G499" s="246"/>
      <c r="H499" s="244" t="s">
        <v>471</v>
      </c>
      <c r="I499" s="245"/>
      <c r="J499" s="246"/>
      <c r="K499" s="32"/>
      <c r="L499" s="32"/>
      <c r="M499" s="32"/>
      <c r="N499" s="32"/>
      <c r="O499" s="32"/>
      <c r="P499" s="32"/>
    </row>
    <row r="500" spans="1:16" s="209" customFormat="1" ht="13.5">
      <c r="A500" s="247" t="s">
        <v>472</v>
      </c>
      <c r="B500" s="248" t="s">
        <v>208</v>
      </c>
      <c r="C500" s="249" t="s">
        <v>473</v>
      </c>
      <c r="D500" s="250" t="s">
        <v>474</v>
      </c>
      <c r="E500" s="248" t="s">
        <v>208</v>
      </c>
      <c r="F500" s="249" t="s">
        <v>473</v>
      </c>
      <c r="G500" s="250" t="s">
        <v>474</v>
      </c>
      <c r="H500" s="248" t="s">
        <v>208</v>
      </c>
      <c r="I500" s="249" t="s">
        <v>473</v>
      </c>
      <c r="J500" s="250" t="s">
        <v>474</v>
      </c>
      <c r="K500" s="32"/>
      <c r="L500" s="32"/>
      <c r="M500" s="32"/>
      <c r="N500" s="32"/>
      <c r="O500" s="32"/>
      <c r="P500" s="32"/>
    </row>
    <row r="501" spans="1:10" ht="12.75">
      <c r="A501" s="253" t="s">
        <v>81</v>
      </c>
      <c r="B501" s="182">
        <v>8</v>
      </c>
      <c r="C501" s="213">
        <v>5381</v>
      </c>
      <c r="D501" s="219">
        <f aca="true" t="shared" si="40" ref="D501:D514">C501*100000/431610</f>
        <v>1246.7273696160887</v>
      </c>
      <c r="E501" s="224">
        <v>8</v>
      </c>
      <c r="F501" s="213">
        <v>277</v>
      </c>
      <c r="G501" s="218">
        <f aca="true" t="shared" si="41" ref="G501:G514">F501*100000/20440</f>
        <v>1355.1859099804306</v>
      </c>
      <c r="H501" s="182">
        <v>6</v>
      </c>
      <c r="I501" s="225">
        <v>120</v>
      </c>
      <c r="J501" s="218">
        <f aca="true" t="shared" si="42" ref="J501:J514">I501*100000/12837</f>
        <v>934.797849964945</v>
      </c>
    </row>
    <row r="502" spans="1:10" ht="12.75">
      <c r="A502" s="189" t="s">
        <v>82</v>
      </c>
      <c r="B502" s="201"/>
      <c r="C502" s="213">
        <v>956</v>
      </c>
      <c r="D502" s="219">
        <f t="shared" si="40"/>
        <v>221.49625819605663</v>
      </c>
      <c r="E502" s="191"/>
      <c r="F502" s="213">
        <v>98</v>
      </c>
      <c r="G502" s="215">
        <f t="shared" si="41"/>
        <v>479.45205479452056</v>
      </c>
      <c r="H502" s="201"/>
      <c r="I502" s="213">
        <v>22</v>
      </c>
      <c r="J502" s="215">
        <f t="shared" si="42"/>
        <v>171.3796058269066</v>
      </c>
    </row>
    <row r="503" spans="1:10" ht="12.75">
      <c r="A503" s="189" t="s">
        <v>30</v>
      </c>
      <c r="B503" s="182"/>
      <c r="C503" s="213">
        <v>357</v>
      </c>
      <c r="D503" s="219">
        <f t="shared" si="40"/>
        <v>82.71356085354834</v>
      </c>
      <c r="E503" s="185"/>
      <c r="F503" s="213">
        <v>11</v>
      </c>
      <c r="G503" s="215">
        <f t="shared" si="41"/>
        <v>53.816046966731896</v>
      </c>
      <c r="H503" s="182"/>
      <c r="I503" s="213">
        <v>6</v>
      </c>
      <c r="J503" s="215">
        <f t="shared" si="42"/>
        <v>46.73989249824725</v>
      </c>
    </row>
    <row r="504" spans="1:10" ht="12.75">
      <c r="A504" s="189" t="s">
        <v>107</v>
      </c>
      <c r="B504" s="182"/>
      <c r="C504" s="213">
        <v>813</v>
      </c>
      <c r="D504" s="219">
        <f t="shared" si="40"/>
        <v>188.36449572530756</v>
      </c>
      <c r="E504" s="257"/>
      <c r="F504" s="213">
        <v>32</v>
      </c>
      <c r="G504" s="215">
        <f t="shared" si="41"/>
        <v>156.55577299412917</v>
      </c>
      <c r="H504" s="182"/>
      <c r="I504" s="213">
        <v>14</v>
      </c>
      <c r="J504" s="215">
        <f t="shared" si="42"/>
        <v>109.05974916257692</v>
      </c>
    </row>
    <row r="505" spans="1:10" ht="12.75">
      <c r="A505" s="253" t="s">
        <v>83</v>
      </c>
      <c r="B505" s="182"/>
      <c r="C505" s="213">
        <v>1678</v>
      </c>
      <c r="D505" s="219">
        <f t="shared" si="40"/>
        <v>388.7769050763421</v>
      </c>
      <c r="E505" s="185"/>
      <c r="F505" s="213">
        <v>99</v>
      </c>
      <c r="G505" s="215">
        <f t="shared" si="41"/>
        <v>484.3444227005871</v>
      </c>
      <c r="H505" s="182"/>
      <c r="I505" s="213">
        <v>39</v>
      </c>
      <c r="J505" s="215">
        <f t="shared" si="42"/>
        <v>303.80930123860713</v>
      </c>
    </row>
    <row r="506" spans="1:10" ht="12.75">
      <c r="A506" s="189" t="s">
        <v>31</v>
      </c>
      <c r="B506" s="182"/>
      <c r="C506" s="213">
        <v>1312</v>
      </c>
      <c r="D506" s="219">
        <f t="shared" si="40"/>
        <v>303.9781284029564</v>
      </c>
      <c r="E506" s="185"/>
      <c r="F506" s="213">
        <v>66</v>
      </c>
      <c r="G506" s="215">
        <f t="shared" si="41"/>
        <v>322.89628180039136</v>
      </c>
      <c r="H506" s="182"/>
      <c r="I506" s="213">
        <v>35</v>
      </c>
      <c r="J506" s="215">
        <f t="shared" si="42"/>
        <v>272.6493729064423</v>
      </c>
    </row>
    <row r="507" spans="1:10" ht="12.75">
      <c r="A507" s="253" t="s">
        <v>108</v>
      </c>
      <c r="B507" s="182">
        <v>7</v>
      </c>
      <c r="C507" s="213">
        <v>6085</v>
      </c>
      <c r="D507" s="219">
        <f t="shared" si="40"/>
        <v>1409.8375848566993</v>
      </c>
      <c r="E507" s="185">
        <v>9</v>
      </c>
      <c r="F507" s="213">
        <v>241</v>
      </c>
      <c r="G507" s="215">
        <f t="shared" si="41"/>
        <v>1179.0606653620353</v>
      </c>
      <c r="H507" s="182"/>
      <c r="I507" s="213">
        <v>59</v>
      </c>
      <c r="J507" s="215">
        <f t="shared" si="42"/>
        <v>459.6089428994313</v>
      </c>
    </row>
    <row r="508" spans="1:10" ht="12.75">
      <c r="A508" s="189" t="s">
        <v>32</v>
      </c>
      <c r="B508" s="182"/>
      <c r="C508" s="213">
        <v>2876</v>
      </c>
      <c r="D508" s="219">
        <f t="shared" si="40"/>
        <v>666.3422997613586</v>
      </c>
      <c r="E508" s="185"/>
      <c r="F508" s="213">
        <v>134</v>
      </c>
      <c r="G508" s="215">
        <f t="shared" si="41"/>
        <v>655.5772994129159</v>
      </c>
      <c r="H508" s="182"/>
      <c r="I508" s="213">
        <v>26</v>
      </c>
      <c r="J508" s="215">
        <f t="shared" si="42"/>
        <v>202.53953415907142</v>
      </c>
    </row>
    <row r="509" spans="1:10" ht="12.75">
      <c r="A509" s="189" t="s">
        <v>113</v>
      </c>
      <c r="B509" s="182"/>
      <c r="C509" s="213">
        <v>620</v>
      </c>
      <c r="D509" s="219">
        <f t="shared" si="40"/>
        <v>143.64820092212878</v>
      </c>
      <c r="E509" s="185"/>
      <c r="F509" s="213">
        <v>15</v>
      </c>
      <c r="G509" s="215">
        <f t="shared" si="41"/>
        <v>73.38551859099805</v>
      </c>
      <c r="H509" s="182"/>
      <c r="I509" s="213">
        <v>6</v>
      </c>
      <c r="J509" s="215">
        <f t="shared" si="42"/>
        <v>46.73989249824725</v>
      </c>
    </row>
    <row r="510" spans="1:10" ht="13.5">
      <c r="A510" s="253" t="s">
        <v>475</v>
      </c>
      <c r="B510" s="182">
        <v>4</v>
      </c>
      <c r="C510" s="213">
        <v>10243</v>
      </c>
      <c r="D510" s="219">
        <f t="shared" si="40"/>
        <v>2373.2072936215563</v>
      </c>
      <c r="E510" s="185">
        <v>7</v>
      </c>
      <c r="F510" s="213">
        <v>400</v>
      </c>
      <c r="G510" s="215">
        <f t="shared" si="41"/>
        <v>1956.9471624266146</v>
      </c>
      <c r="H510" s="182">
        <v>4</v>
      </c>
      <c r="I510" s="213">
        <v>158</v>
      </c>
      <c r="J510" s="215">
        <f t="shared" si="42"/>
        <v>1230.817169120511</v>
      </c>
    </row>
    <row r="511" spans="1:10" ht="12.75">
      <c r="A511" s="189" t="s">
        <v>33</v>
      </c>
      <c r="B511" s="182"/>
      <c r="C511" s="213">
        <v>6612</v>
      </c>
      <c r="D511" s="219">
        <f t="shared" si="40"/>
        <v>1531.9385556405089</v>
      </c>
      <c r="E511" s="185"/>
      <c r="F511" s="213">
        <v>142</v>
      </c>
      <c r="G511" s="215">
        <f t="shared" si="41"/>
        <v>694.7162426614482</v>
      </c>
      <c r="H511" s="182"/>
      <c r="I511" s="213">
        <v>59</v>
      </c>
      <c r="J511" s="215">
        <f t="shared" si="42"/>
        <v>459.6089428994313</v>
      </c>
    </row>
    <row r="512" spans="1:10" ht="12.75">
      <c r="A512" s="190" t="s">
        <v>34</v>
      </c>
      <c r="B512" s="182"/>
      <c r="C512" s="213">
        <v>5355</v>
      </c>
      <c r="D512" s="219">
        <f t="shared" si="40"/>
        <v>1240.703412803225</v>
      </c>
      <c r="E512" s="185"/>
      <c r="F512" s="213">
        <v>99</v>
      </c>
      <c r="G512" s="215">
        <f t="shared" si="41"/>
        <v>484.3444227005871</v>
      </c>
      <c r="H512" s="182"/>
      <c r="I512" s="213">
        <v>43</v>
      </c>
      <c r="J512" s="215">
        <f t="shared" si="42"/>
        <v>334.969229570772</v>
      </c>
    </row>
    <row r="513" spans="1:10" ht="12.75">
      <c r="A513" s="198" t="s">
        <v>35</v>
      </c>
      <c r="B513" s="182"/>
      <c r="C513" s="213">
        <v>3357</v>
      </c>
      <c r="D513" s="219">
        <f t="shared" si="40"/>
        <v>777.7855007993327</v>
      </c>
      <c r="E513" s="185"/>
      <c r="F513" s="213">
        <v>51</v>
      </c>
      <c r="G513" s="215">
        <f t="shared" si="41"/>
        <v>249.51076320939336</v>
      </c>
      <c r="H513" s="182"/>
      <c r="I513" s="213">
        <v>29</v>
      </c>
      <c r="J513" s="215">
        <f t="shared" si="42"/>
        <v>225.90948040819507</v>
      </c>
    </row>
    <row r="514" spans="1:10" ht="12.75">
      <c r="A514" s="198" t="s">
        <v>67</v>
      </c>
      <c r="B514" s="182"/>
      <c r="C514" s="213">
        <v>526</v>
      </c>
      <c r="D514" s="219">
        <f t="shared" si="40"/>
        <v>121.86928013716086</v>
      </c>
      <c r="E514" s="185"/>
      <c r="F514" s="213">
        <v>18</v>
      </c>
      <c r="G514" s="215">
        <f t="shared" si="41"/>
        <v>88.06262230919765</v>
      </c>
      <c r="H514" s="182"/>
      <c r="I514" s="213">
        <v>10</v>
      </c>
      <c r="J514" s="215">
        <f t="shared" si="42"/>
        <v>77.8998208304121</v>
      </c>
    </row>
    <row r="515" spans="1:10" ht="12.75">
      <c r="A515" s="198" t="s">
        <v>68</v>
      </c>
      <c r="B515" s="182"/>
      <c r="C515" s="213"/>
      <c r="D515" s="219"/>
      <c r="E515" s="185"/>
      <c r="F515" s="213"/>
      <c r="G515" s="215"/>
      <c r="H515" s="182"/>
      <c r="I515" s="213"/>
      <c r="J515" s="215"/>
    </row>
    <row r="516" spans="1:10" ht="12.75">
      <c r="A516" s="198" t="s">
        <v>36</v>
      </c>
      <c r="B516" s="201"/>
      <c r="C516" s="213">
        <v>28</v>
      </c>
      <c r="D516" s="219">
        <f>C516*100000/431610</f>
        <v>6.487338106160654</v>
      </c>
      <c r="E516" s="191"/>
      <c r="F516" s="183" t="s">
        <v>10</v>
      </c>
      <c r="G516" s="186" t="s">
        <v>10</v>
      </c>
      <c r="H516" s="201"/>
      <c r="I516" s="183" t="s">
        <v>10</v>
      </c>
      <c r="J516" s="186" t="s">
        <v>10</v>
      </c>
    </row>
    <row r="517" spans="1:10" ht="12.75">
      <c r="A517" s="189" t="s">
        <v>85</v>
      </c>
      <c r="B517" s="201"/>
      <c r="C517" s="213">
        <v>160</v>
      </c>
      <c r="D517" s="219">
        <f>C517*100000/431610</f>
        <v>37.07050346377517</v>
      </c>
      <c r="E517" s="191"/>
      <c r="F517" s="213">
        <v>8</v>
      </c>
      <c r="G517" s="215">
        <f>F517*100000/20440</f>
        <v>39.13894324853229</v>
      </c>
      <c r="H517" s="201"/>
      <c r="I517" s="213">
        <v>6</v>
      </c>
      <c r="J517" s="215">
        <f>I517*100000/12837</f>
        <v>46.73989249824725</v>
      </c>
    </row>
    <row r="518" spans="1:16" s="255" customFormat="1" ht="12.75">
      <c r="A518" s="190" t="s">
        <v>84</v>
      </c>
      <c r="B518" s="182"/>
      <c r="C518" s="183" t="s">
        <v>9</v>
      </c>
      <c r="D518" s="188" t="s">
        <v>9</v>
      </c>
      <c r="E518" s="185"/>
      <c r="F518" s="183" t="s">
        <v>9</v>
      </c>
      <c r="G518" s="186" t="s">
        <v>9</v>
      </c>
      <c r="H518" s="182"/>
      <c r="I518" s="183" t="s">
        <v>9</v>
      </c>
      <c r="J518" s="186" t="s">
        <v>9</v>
      </c>
      <c r="K518" s="243"/>
      <c r="L518" s="243"/>
      <c r="M518" s="243"/>
      <c r="N518" s="243"/>
      <c r="O518" s="243"/>
      <c r="P518" s="243"/>
    </row>
    <row r="519" spans="1:16" s="255" customFormat="1" ht="12.75">
      <c r="A519" s="190"/>
      <c r="B519" s="202"/>
      <c r="C519" s="203"/>
      <c r="D519" s="206"/>
      <c r="E519" s="226"/>
      <c r="F519" s="202"/>
      <c r="G519" s="205"/>
      <c r="H519" s="206"/>
      <c r="I519" s="202"/>
      <c r="J519" s="207"/>
      <c r="K519" s="243"/>
      <c r="L519" s="243"/>
      <c r="M519" s="243"/>
      <c r="N519" s="243"/>
      <c r="O519" s="243"/>
      <c r="P519" s="243"/>
    </row>
    <row r="520" spans="1:10" ht="13.5">
      <c r="A520" s="177" t="s">
        <v>229</v>
      </c>
      <c r="B520" s="208"/>
      <c r="C520" s="194" t="s">
        <v>9</v>
      </c>
      <c r="D520" s="194" t="s">
        <v>9</v>
      </c>
      <c r="E520" s="193"/>
      <c r="F520" s="194" t="s">
        <v>9</v>
      </c>
      <c r="G520" s="227" t="s">
        <v>9</v>
      </c>
      <c r="H520" s="208"/>
      <c r="I520" s="194" t="s">
        <v>9</v>
      </c>
      <c r="J520" s="227" t="s">
        <v>9</v>
      </c>
    </row>
    <row r="522" spans="1:16" s="68" customFormat="1" ht="13.5">
      <c r="A522" s="176" t="s">
        <v>40</v>
      </c>
      <c r="B522" s="244" t="s">
        <v>469</v>
      </c>
      <c r="C522" s="245"/>
      <c r="D522" s="246"/>
      <c r="E522" s="244" t="s">
        <v>470</v>
      </c>
      <c r="F522" s="245"/>
      <c r="G522" s="246"/>
      <c r="H522" s="244" t="s">
        <v>471</v>
      </c>
      <c r="I522" s="245"/>
      <c r="J522" s="246"/>
      <c r="K522" s="32"/>
      <c r="L522" s="32"/>
      <c r="M522" s="32"/>
      <c r="N522" s="32"/>
      <c r="O522" s="32"/>
      <c r="P522" s="32"/>
    </row>
    <row r="523" spans="1:16" s="209" customFormat="1" ht="13.5">
      <c r="A523" s="247" t="s">
        <v>472</v>
      </c>
      <c r="B523" s="248" t="s">
        <v>208</v>
      </c>
      <c r="C523" s="249" t="s">
        <v>473</v>
      </c>
      <c r="D523" s="250" t="s">
        <v>474</v>
      </c>
      <c r="E523" s="248" t="s">
        <v>208</v>
      </c>
      <c r="F523" s="249" t="s">
        <v>473</v>
      </c>
      <c r="G523" s="250" t="s">
        <v>474</v>
      </c>
      <c r="H523" s="248" t="s">
        <v>208</v>
      </c>
      <c r="I523" s="249" t="s">
        <v>473</v>
      </c>
      <c r="J523" s="250" t="s">
        <v>474</v>
      </c>
      <c r="K523" s="32"/>
      <c r="L523" s="32"/>
      <c r="M523" s="32"/>
      <c r="N523" s="32"/>
      <c r="O523" s="32"/>
      <c r="P523" s="32"/>
    </row>
    <row r="524" spans="1:10" ht="13.5">
      <c r="A524" s="252" t="s">
        <v>231</v>
      </c>
      <c r="B524" s="182"/>
      <c r="C524" s="213">
        <v>221664</v>
      </c>
      <c r="D524" s="218">
        <v>7275.21</v>
      </c>
      <c r="E524" s="182"/>
      <c r="F524" s="258">
        <v>25288</v>
      </c>
      <c r="G524" s="259">
        <v>11095.9</v>
      </c>
      <c r="H524" s="182"/>
      <c r="I524" s="258">
        <v>15428</v>
      </c>
      <c r="J524" s="259">
        <v>7515.36</v>
      </c>
    </row>
    <row r="525" spans="1:10" ht="12.75">
      <c r="A525" s="187"/>
      <c r="B525" s="182"/>
      <c r="C525" s="213"/>
      <c r="D525" s="214"/>
      <c r="E525" s="182"/>
      <c r="F525" s="183"/>
      <c r="G525" s="184"/>
      <c r="H525" s="182"/>
      <c r="I525" s="183"/>
      <c r="J525" s="184"/>
    </row>
    <row r="526" spans="1:10" ht="12.75">
      <c r="A526" s="253" t="s">
        <v>43</v>
      </c>
      <c r="B526" s="182"/>
      <c r="C526" s="213">
        <v>5170</v>
      </c>
      <c r="D526" s="215">
        <v>172.671</v>
      </c>
      <c r="E526" s="182">
        <v>9</v>
      </c>
      <c r="F526" s="183">
        <v>1170</v>
      </c>
      <c r="G526" s="186">
        <v>475.419</v>
      </c>
      <c r="H526" s="182">
        <v>7</v>
      </c>
      <c r="I526" s="183">
        <v>742</v>
      </c>
      <c r="J526" s="186">
        <v>303.936</v>
      </c>
    </row>
    <row r="527" spans="1:10" ht="12.75">
      <c r="A527" s="187" t="s">
        <v>55</v>
      </c>
      <c r="B527" s="182"/>
      <c r="C527" s="213">
        <v>235</v>
      </c>
      <c r="D527" s="215">
        <v>8.411</v>
      </c>
      <c r="E527" s="182"/>
      <c r="F527" s="183">
        <v>459</v>
      </c>
      <c r="G527" s="186">
        <v>165.823</v>
      </c>
      <c r="H527" s="182"/>
      <c r="I527" s="183">
        <v>245</v>
      </c>
      <c r="J527" s="186">
        <v>97.278</v>
      </c>
    </row>
    <row r="528" spans="1:10" ht="12.75">
      <c r="A528" s="187" t="s">
        <v>56</v>
      </c>
      <c r="B528" s="182"/>
      <c r="C528" s="213">
        <v>2645</v>
      </c>
      <c r="D528" s="215">
        <v>81.47</v>
      </c>
      <c r="E528" s="182"/>
      <c r="F528" s="183">
        <v>282</v>
      </c>
      <c r="G528" s="186">
        <v>148.373</v>
      </c>
      <c r="H528" s="182"/>
      <c r="I528" s="183">
        <v>136</v>
      </c>
      <c r="J528" s="186">
        <v>82.3699</v>
      </c>
    </row>
    <row r="529" spans="1:10" ht="12.75">
      <c r="A529" s="253" t="s">
        <v>11</v>
      </c>
      <c r="B529" s="182">
        <v>5</v>
      </c>
      <c r="C529" s="213">
        <v>17932</v>
      </c>
      <c r="D529" s="215">
        <v>584.42</v>
      </c>
      <c r="E529" s="182">
        <v>6</v>
      </c>
      <c r="F529" s="183">
        <v>1723</v>
      </c>
      <c r="G529" s="186">
        <v>784.955</v>
      </c>
      <c r="H529" s="182">
        <v>8</v>
      </c>
      <c r="I529" s="183">
        <v>648</v>
      </c>
      <c r="J529" s="186">
        <v>369.756</v>
      </c>
    </row>
    <row r="530" spans="1:10" ht="12.75">
      <c r="A530" s="187" t="s">
        <v>54</v>
      </c>
      <c r="B530" s="182"/>
      <c r="C530" s="213">
        <v>13911</v>
      </c>
      <c r="D530" s="215">
        <v>445.05</v>
      </c>
      <c r="E530" s="182"/>
      <c r="F530" s="183">
        <v>989</v>
      </c>
      <c r="G530" s="186">
        <v>499.07</v>
      </c>
      <c r="H530" s="182"/>
      <c r="I530" s="183">
        <v>375</v>
      </c>
      <c r="J530" s="186">
        <v>239.67</v>
      </c>
    </row>
    <row r="531" spans="1:10" ht="12.75">
      <c r="A531" s="189" t="s">
        <v>57</v>
      </c>
      <c r="B531" s="182"/>
      <c r="C531" s="213">
        <v>1878</v>
      </c>
      <c r="D531" s="215">
        <v>57.391</v>
      </c>
      <c r="E531" s="182"/>
      <c r="F531" s="183">
        <v>127</v>
      </c>
      <c r="G531" s="186">
        <v>70.5078</v>
      </c>
      <c r="H531" s="182"/>
      <c r="I531" s="183">
        <v>26</v>
      </c>
      <c r="J531" s="186">
        <v>19.9142</v>
      </c>
    </row>
    <row r="532" spans="1:10" ht="12.75">
      <c r="A532" s="189" t="s">
        <v>12</v>
      </c>
      <c r="B532" s="182"/>
      <c r="C532" s="213">
        <v>338</v>
      </c>
      <c r="D532" s="215">
        <v>10.5429</v>
      </c>
      <c r="E532" s="182"/>
      <c r="F532" s="183">
        <v>31</v>
      </c>
      <c r="G532" s="186">
        <v>16.4884</v>
      </c>
      <c r="H532" s="182"/>
      <c r="I532" s="183" t="s">
        <v>10</v>
      </c>
      <c r="J532" s="186" t="s">
        <v>10</v>
      </c>
    </row>
    <row r="533" spans="1:10" ht="12.75">
      <c r="A533" s="189" t="s">
        <v>13</v>
      </c>
      <c r="B533" s="182"/>
      <c r="C533" s="213">
        <v>1871</v>
      </c>
      <c r="D533" s="215">
        <v>59.1214</v>
      </c>
      <c r="E533" s="182"/>
      <c r="F533" s="183">
        <v>141</v>
      </c>
      <c r="G533" s="186">
        <v>74.3805</v>
      </c>
      <c r="H533" s="182"/>
      <c r="I533" s="183">
        <v>35</v>
      </c>
      <c r="J533" s="186">
        <v>25.0053</v>
      </c>
    </row>
    <row r="534" spans="1:10" ht="12.75">
      <c r="A534" s="189" t="s">
        <v>14</v>
      </c>
      <c r="B534" s="182"/>
      <c r="C534" s="213">
        <v>1471</v>
      </c>
      <c r="D534" s="215">
        <v>48.49223</v>
      </c>
      <c r="E534" s="182"/>
      <c r="F534" s="183">
        <v>108</v>
      </c>
      <c r="G534" s="186">
        <v>50.171</v>
      </c>
      <c r="H534" s="182"/>
      <c r="I534" s="183">
        <v>35</v>
      </c>
      <c r="J534" s="186">
        <v>20.6761</v>
      </c>
    </row>
    <row r="535" spans="1:10" ht="12.75">
      <c r="A535" s="189" t="s">
        <v>15</v>
      </c>
      <c r="B535" s="182"/>
      <c r="C535" s="213">
        <v>800</v>
      </c>
      <c r="D535" s="215">
        <v>25.8313</v>
      </c>
      <c r="E535" s="182"/>
      <c r="F535" s="183">
        <v>63</v>
      </c>
      <c r="G535" s="186">
        <v>32.6041</v>
      </c>
      <c r="H535" s="182"/>
      <c r="I535" s="183">
        <v>20</v>
      </c>
      <c r="J535" s="186">
        <v>15.5152</v>
      </c>
    </row>
    <row r="536" spans="1:10" ht="12.75">
      <c r="A536" s="189" t="s">
        <v>16</v>
      </c>
      <c r="B536" s="182"/>
      <c r="C536" s="213">
        <v>718</v>
      </c>
      <c r="D536" s="215">
        <v>21.2143</v>
      </c>
      <c r="E536" s="182"/>
      <c r="F536" s="183">
        <v>24</v>
      </c>
      <c r="G536" s="186">
        <v>15.4197</v>
      </c>
      <c r="H536" s="182"/>
      <c r="I536" s="183">
        <v>10</v>
      </c>
      <c r="J536" s="186">
        <v>9.40672</v>
      </c>
    </row>
    <row r="537" spans="1:10" ht="12.75">
      <c r="A537" s="189" t="s">
        <v>58</v>
      </c>
      <c r="B537" s="182"/>
      <c r="C537" s="213">
        <v>707</v>
      </c>
      <c r="D537" s="215">
        <v>23.4137</v>
      </c>
      <c r="E537" s="182"/>
      <c r="F537" s="183">
        <v>59</v>
      </c>
      <c r="G537" s="186">
        <v>28.5415</v>
      </c>
      <c r="H537" s="182"/>
      <c r="I537" s="183">
        <v>25</v>
      </c>
      <c r="J537" s="186">
        <v>12.8971</v>
      </c>
    </row>
    <row r="538" spans="1:10" ht="12.75">
      <c r="A538" s="190" t="s">
        <v>59</v>
      </c>
      <c r="B538" s="182"/>
      <c r="C538" s="213">
        <v>297</v>
      </c>
      <c r="D538" s="215">
        <v>10.0236</v>
      </c>
      <c r="E538" s="182"/>
      <c r="F538" s="183">
        <v>21</v>
      </c>
      <c r="G538" s="186">
        <v>9.14602</v>
      </c>
      <c r="H538" s="182"/>
      <c r="I538" s="183">
        <v>15</v>
      </c>
      <c r="J538" s="186">
        <v>7.69073</v>
      </c>
    </row>
    <row r="539" spans="1:10" ht="12.75">
      <c r="A539" s="189" t="s">
        <v>17</v>
      </c>
      <c r="B539" s="182"/>
      <c r="C539" s="213">
        <v>361</v>
      </c>
      <c r="D539" s="215">
        <v>12.1686</v>
      </c>
      <c r="E539" s="182"/>
      <c r="F539" s="183">
        <v>14</v>
      </c>
      <c r="G539" s="186">
        <v>6.14742</v>
      </c>
      <c r="H539" s="182"/>
      <c r="I539" s="183">
        <v>20</v>
      </c>
      <c r="J539" s="186">
        <v>7.63994</v>
      </c>
    </row>
    <row r="540" spans="1:10" ht="12.75">
      <c r="A540" s="187" t="s">
        <v>53</v>
      </c>
      <c r="B540" s="182"/>
      <c r="C540" s="213">
        <v>3319</v>
      </c>
      <c r="D540" s="215">
        <v>116.269</v>
      </c>
      <c r="E540" s="182"/>
      <c r="F540" s="183">
        <v>668</v>
      </c>
      <c r="G540" s="186">
        <v>257.189</v>
      </c>
      <c r="H540" s="182"/>
      <c r="I540" s="183">
        <v>236</v>
      </c>
      <c r="J540" s="186">
        <v>110.624</v>
      </c>
    </row>
    <row r="541" spans="1:10" ht="12.75">
      <c r="A541" s="187" t="s">
        <v>52</v>
      </c>
      <c r="B541" s="182"/>
      <c r="C541" s="213">
        <v>362</v>
      </c>
      <c r="D541" s="215">
        <v>11.97</v>
      </c>
      <c r="E541" s="182"/>
      <c r="F541" s="183">
        <v>37</v>
      </c>
      <c r="G541" s="186">
        <v>15.8457</v>
      </c>
      <c r="H541" s="182"/>
      <c r="I541" s="183">
        <v>17</v>
      </c>
      <c r="J541" s="186">
        <v>7.4797</v>
      </c>
    </row>
    <row r="542" spans="1:10" ht="12.75">
      <c r="A542" s="253" t="s">
        <v>69</v>
      </c>
      <c r="B542" s="182">
        <v>10</v>
      </c>
      <c r="C542" s="213">
        <v>7459</v>
      </c>
      <c r="D542" s="215">
        <v>244.58</v>
      </c>
      <c r="E542" s="182">
        <v>7</v>
      </c>
      <c r="F542" s="183">
        <v>1332</v>
      </c>
      <c r="G542" s="186">
        <v>613.637</v>
      </c>
      <c r="H542" s="182">
        <v>9</v>
      </c>
      <c r="I542" s="183">
        <v>582</v>
      </c>
      <c r="J542" s="186">
        <v>310.198</v>
      </c>
    </row>
    <row r="543" spans="1:10" ht="12.75">
      <c r="A543" s="189" t="s">
        <v>51</v>
      </c>
      <c r="B543" s="182"/>
      <c r="C543" s="213">
        <v>2677</v>
      </c>
      <c r="D543" s="215">
        <v>90.4488</v>
      </c>
      <c r="E543" s="182"/>
      <c r="F543" s="183">
        <v>767</v>
      </c>
      <c r="G543" s="186">
        <v>338.621</v>
      </c>
      <c r="H543" s="182"/>
      <c r="I543" s="183">
        <v>296</v>
      </c>
      <c r="J543" s="186">
        <v>169.96</v>
      </c>
    </row>
    <row r="544" spans="1:10" ht="13.5">
      <c r="A544" s="190" t="s">
        <v>228</v>
      </c>
      <c r="B544" s="182"/>
      <c r="C544" s="213">
        <v>387</v>
      </c>
      <c r="D544" s="215">
        <v>12.2248</v>
      </c>
      <c r="E544" s="182"/>
      <c r="F544" s="183">
        <v>81</v>
      </c>
      <c r="G544" s="186">
        <v>43.2935</v>
      </c>
      <c r="H544" s="182"/>
      <c r="I544" s="183">
        <v>38</v>
      </c>
      <c r="J544" s="186">
        <v>29.9569</v>
      </c>
    </row>
    <row r="545" spans="1:10" ht="12.75">
      <c r="A545" s="189" t="s">
        <v>50</v>
      </c>
      <c r="B545" s="182"/>
      <c r="C545" s="213">
        <v>2734</v>
      </c>
      <c r="D545" s="215">
        <v>87.4666</v>
      </c>
      <c r="E545" s="182"/>
      <c r="F545" s="183">
        <v>289</v>
      </c>
      <c r="G545" s="186">
        <v>142.673</v>
      </c>
      <c r="H545" s="182"/>
      <c r="I545" s="183">
        <v>161</v>
      </c>
      <c r="J545" s="186">
        <v>68.37</v>
      </c>
    </row>
    <row r="546" spans="1:10" ht="12.75">
      <c r="A546" s="253" t="s">
        <v>99</v>
      </c>
      <c r="B546" s="182"/>
      <c r="C546" s="213">
        <v>2125</v>
      </c>
      <c r="D546" s="215">
        <v>70.4877</v>
      </c>
      <c r="E546" s="182"/>
      <c r="F546" s="183">
        <v>762</v>
      </c>
      <c r="G546" s="186">
        <v>269.356</v>
      </c>
      <c r="H546" s="182"/>
      <c r="I546" s="183">
        <v>169</v>
      </c>
      <c r="J546" s="186">
        <v>70.837</v>
      </c>
    </row>
    <row r="547" spans="1:10" ht="12.75">
      <c r="A547" s="253" t="s">
        <v>70</v>
      </c>
      <c r="B547" s="182">
        <v>6</v>
      </c>
      <c r="C547" s="213">
        <v>16044</v>
      </c>
      <c r="D547" s="215">
        <v>584.145</v>
      </c>
      <c r="E547" s="182">
        <v>4</v>
      </c>
      <c r="F547" s="183">
        <v>2461</v>
      </c>
      <c r="G547" s="186">
        <v>895.953</v>
      </c>
      <c r="H547" s="182">
        <v>3</v>
      </c>
      <c r="I547" s="183">
        <v>1902</v>
      </c>
      <c r="J547" s="186">
        <v>749.21</v>
      </c>
    </row>
    <row r="548" spans="1:10" ht="12.75">
      <c r="A548" s="189" t="s">
        <v>72</v>
      </c>
      <c r="B548" s="182"/>
      <c r="C548" s="213">
        <v>10855</v>
      </c>
      <c r="D548" s="215">
        <v>391.099</v>
      </c>
      <c r="E548" s="182"/>
      <c r="F548" s="183">
        <v>1605</v>
      </c>
      <c r="G548" s="186">
        <v>590.574</v>
      </c>
      <c r="H548" s="182"/>
      <c r="I548" s="183">
        <v>1116</v>
      </c>
      <c r="J548" s="186">
        <v>448.128</v>
      </c>
    </row>
    <row r="549" spans="1:10" ht="12.75">
      <c r="A549" s="189" t="s">
        <v>94</v>
      </c>
      <c r="B549" s="182"/>
      <c r="C549" s="213">
        <v>3221</v>
      </c>
      <c r="D549" s="215">
        <v>115.74</v>
      </c>
      <c r="E549" s="182"/>
      <c r="F549" s="183">
        <v>544</v>
      </c>
      <c r="G549" s="186">
        <v>205.359</v>
      </c>
      <c r="H549" s="182"/>
      <c r="I549" s="183">
        <v>505</v>
      </c>
      <c r="J549" s="186">
        <v>207.604</v>
      </c>
    </row>
    <row r="550" spans="1:10" ht="12.75">
      <c r="A550" s="190" t="s">
        <v>71</v>
      </c>
      <c r="B550" s="191"/>
      <c r="C550" s="213">
        <v>1146</v>
      </c>
      <c r="D550" s="215">
        <v>40.2858</v>
      </c>
      <c r="E550" s="201"/>
      <c r="F550" s="183">
        <v>201</v>
      </c>
      <c r="G550" s="186">
        <v>79.1611</v>
      </c>
      <c r="H550" s="201"/>
      <c r="I550" s="183">
        <v>108</v>
      </c>
      <c r="J550" s="186">
        <v>50.8771</v>
      </c>
    </row>
    <row r="551" spans="1:10" ht="12.75">
      <c r="A551" s="192" t="s">
        <v>49</v>
      </c>
      <c r="B551" s="208"/>
      <c r="C551" s="216">
        <v>1282</v>
      </c>
      <c r="D551" s="217">
        <v>45.6261</v>
      </c>
      <c r="E551" s="208"/>
      <c r="F551" s="194">
        <v>180</v>
      </c>
      <c r="G551" s="195">
        <v>69.1479</v>
      </c>
      <c r="H551" s="208"/>
      <c r="I551" s="194">
        <v>130</v>
      </c>
      <c r="J551" s="195">
        <v>61.1944</v>
      </c>
    </row>
    <row r="552" spans="1:10" ht="12.75">
      <c r="A552" s="14"/>
      <c r="B552" s="13"/>
      <c r="C552" s="29"/>
      <c r="D552" s="12"/>
      <c r="E552" s="13"/>
      <c r="F552" s="13"/>
      <c r="G552" s="14"/>
      <c r="H552" s="12"/>
      <c r="I552" s="13"/>
      <c r="J552" s="13"/>
    </row>
    <row r="553" spans="1:16" s="68" customFormat="1" ht="13.5">
      <c r="A553" s="176" t="s">
        <v>92</v>
      </c>
      <c r="B553" s="244" t="s">
        <v>469</v>
      </c>
      <c r="C553" s="245"/>
      <c r="D553" s="246"/>
      <c r="E553" s="244" t="s">
        <v>470</v>
      </c>
      <c r="F553" s="245"/>
      <c r="G553" s="246"/>
      <c r="H553" s="244" t="s">
        <v>471</v>
      </c>
      <c r="I553" s="245"/>
      <c r="J553" s="246"/>
      <c r="K553" s="32"/>
      <c r="L553" s="32"/>
      <c r="M553" s="32"/>
      <c r="N553" s="32"/>
      <c r="O553" s="32"/>
      <c r="P553" s="32"/>
    </row>
    <row r="554" spans="1:16" s="209" customFormat="1" ht="13.5">
      <c r="A554" s="247" t="s">
        <v>472</v>
      </c>
      <c r="B554" s="248" t="s">
        <v>208</v>
      </c>
      <c r="C554" s="249" t="s">
        <v>473</v>
      </c>
      <c r="D554" s="250" t="s">
        <v>474</v>
      </c>
      <c r="E554" s="248" t="s">
        <v>208</v>
      </c>
      <c r="F554" s="249" t="s">
        <v>473</v>
      </c>
      <c r="G554" s="250" t="s">
        <v>474</v>
      </c>
      <c r="H554" s="248" t="s">
        <v>208</v>
      </c>
      <c r="I554" s="249" t="s">
        <v>473</v>
      </c>
      <c r="J554" s="250" t="s">
        <v>474</v>
      </c>
      <c r="K554" s="32"/>
      <c r="L554" s="32"/>
      <c r="M554" s="32"/>
      <c r="N554" s="32"/>
      <c r="O554" s="32"/>
      <c r="P554" s="32"/>
    </row>
    <row r="555" spans="1:10" ht="12.75">
      <c r="A555" s="253" t="s">
        <v>73</v>
      </c>
      <c r="B555" s="185"/>
      <c r="C555" s="213">
        <v>3312</v>
      </c>
      <c r="D555" s="215">
        <v>112.955</v>
      </c>
      <c r="E555" s="185"/>
      <c r="F555" s="183">
        <v>360</v>
      </c>
      <c r="G555" s="186">
        <v>156.072</v>
      </c>
      <c r="H555" s="185"/>
      <c r="I555" s="183">
        <v>274</v>
      </c>
      <c r="J555" s="186">
        <v>118.312</v>
      </c>
    </row>
    <row r="556" spans="1:10" ht="12.75">
      <c r="A556" s="189" t="s">
        <v>74</v>
      </c>
      <c r="B556" s="185"/>
      <c r="C556" s="213">
        <v>2082</v>
      </c>
      <c r="D556" s="215">
        <v>71.19</v>
      </c>
      <c r="E556" s="185"/>
      <c r="F556" s="183">
        <v>234</v>
      </c>
      <c r="G556" s="186">
        <v>101.97</v>
      </c>
      <c r="H556" s="185"/>
      <c r="I556" s="183">
        <v>155</v>
      </c>
      <c r="J556" s="186">
        <v>65.74</v>
      </c>
    </row>
    <row r="557" spans="1:10" ht="12.75">
      <c r="A557" s="190" t="s">
        <v>18</v>
      </c>
      <c r="B557" s="185"/>
      <c r="C557" s="213">
        <v>93</v>
      </c>
      <c r="D557" s="215">
        <v>3.44688</v>
      </c>
      <c r="E557" s="185"/>
      <c r="F557" s="183">
        <v>15</v>
      </c>
      <c r="G557" s="186">
        <v>5.63339</v>
      </c>
      <c r="H557" s="185"/>
      <c r="I557" s="183">
        <v>18</v>
      </c>
      <c r="J557" s="186">
        <v>5.17845</v>
      </c>
    </row>
    <row r="558" spans="1:10" ht="12.75">
      <c r="A558" s="190" t="s">
        <v>19</v>
      </c>
      <c r="B558" s="182"/>
      <c r="C558" s="213">
        <v>376</v>
      </c>
      <c r="D558" s="219">
        <v>10.6443</v>
      </c>
      <c r="E558" s="185"/>
      <c r="F558" s="183">
        <v>27</v>
      </c>
      <c r="G558" s="186">
        <v>19.6326</v>
      </c>
      <c r="H558" s="182"/>
      <c r="I558" s="183">
        <v>8</v>
      </c>
      <c r="J558" s="186">
        <v>7.37685</v>
      </c>
    </row>
    <row r="559" spans="1:10" ht="12.75">
      <c r="A559" s="187" t="s">
        <v>105</v>
      </c>
      <c r="B559" s="197"/>
      <c r="C559" s="213">
        <v>54869</v>
      </c>
      <c r="D559" s="215">
        <v>1693.83</v>
      </c>
      <c r="E559" s="191"/>
      <c r="F559" s="213">
        <v>4093</v>
      </c>
      <c r="G559" s="215">
        <v>2122.29</v>
      </c>
      <c r="H559" s="191"/>
      <c r="I559" s="183">
        <v>1931</v>
      </c>
      <c r="J559" s="186">
        <v>1386.71</v>
      </c>
    </row>
    <row r="560" spans="1:10" ht="12.75">
      <c r="A560" s="254" t="s">
        <v>61</v>
      </c>
      <c r="B560" s="182">
        <v>1</v>
      </c>
      <c r="C560" s="213">
        <v>39692</v>
      </c>
      <c r="D560" s="215">
        <v>1229.15</v>
      </c>
      <c r="E560" s="182">
        <v>2</v>
      </c>
      <c r="F560" s="213">
        <v>2628</v>
      </c>
      <c r="G560" s="215">
        <v>1356.02</v>
      </c>
      <c r="H560" s="182">
        <v>5</v>
      </c>
      <c r="I560" s="183">
        <v>1377</v>
      </c>
      <c r="J560" s="186">
        <v>1004.08</v>
      </c>
    </row>
    <row r="561" spans="1:10" ht="12.75">
      <c r="A561" s="254" t="s">
        <v>60</v>
      </c>
      <c r="B561" s="182"/>
      <c r="C561" s="213"/>
      <c r="D561" s="215"/>
      <c r="E561" s="182"/>
      <c r="F561" s="213"/>
      <c r="G561" s="215"/>
      <c r="H561" s="182"/>
      <c r="I561" s="183"/>
      <c r="J561" s="186"/>
    </row>
    <row r="562" spans="1:10" ht="12.75">
      <c r="A562" s="190" t="s">
        <v>20</v>
      </c>
      <c r="B562" s="185"/>
      <c r="C562" s="213">
        <v>20468</v>
      </c>
      <c r="D562" s="215">
        <v>648.571</v>
      </c>
      <c r="E562" s="185"/>
      <c r="F562" s="213">
        <v>969</v>
      </c>
      <c r="G562" s="215">
        <v>498.029</v>
      </c>
      <c r="H562" s="185"/>
      <c r="I562" s="183">
        <v>699</v>
      </c>
      <c r="J562" s="186">
        <v>509.89</v>
      </c>
    </row>
    <row r="563" spans="1:10" ht="12.75">
      <c r="A563" s="198" t="s">
        <v>21</v>
      </c>
      <c r="B563" s="185"/>
      <c r="C563" s="213">
        <v>7393</v>
      </c>
      <c r="D563" s="215">
        <v>231.275</v>
      </c>
      <c r="E563" s="185"/>
      <c r="F563" s="213">
        <v>383</v>
      </c>
      <c r="G563" s="215">
        <v>199.223</v>
      </c>
      <c r="H563" s="185"/>
      <c r="I563" s="183">
        <v>259</v>
      </c>
      <c r="J563" s="186">
        <v>191.936</v>
      </c>
    </row>
    <row r="564" spans="1:10" ht="12.75">
      <c r="A564" s="198" t="s">
        <v>22</v>
      </c>
      <c r="B564" s="185"/>
      <c r="C564" s="213">
        <v>11350</v>
      </c>
      <c r="D564" s="215">
        <v>362.246</v>
      </c>
      <c r="E564" s="185"/>
      <c r="F564" s="213">
        <v>452</v>
      </c>
      <c r="G564" s="215">
        <v>232.991</v>
      </c>
      <c r="H564" s="185"/>
      <c r="I564" s="183">
        <v>369</v>
      </c>
      <c r="J564" s="186">
        <v>270.574</v>
      </c>
    </row>
    <row r="565" spans="1:10" ht="12.75">
      <c r="A565" s="190" t="s">
        <v>62</v>
      </c>
      <c r="B565" s="185"/>
      <c r="C565" s="213">
        <v>8482</v>
      </c>
      <c r="D565" s="215">
        <v>249.248</v>
      </c>
      <c r="E565" s="185"/>
      <c r="F565" s="213">
        <v>871</v>
      </c>
      <c r="G565" s="215">
        <v>463.155</v>
      </c>
      <c r="H565" s="185"/>
      <c r="I565" s="183">
        <v>359</v>
      </c>
      <c r="J565" s="186">
        <v>292.973</v>
      </c>
    </row>
    <row r="566" spans="1:10" ht="12.75">
      <c r="A566" s="254" t="s">
        <v>75</v>
      </c>
      <c r="B566" s="185">
        <v>9</v>
      </c>
      <c r="C566" s="213">
        <v>8681</v>
      </c>
      <c r="D566" s="215">
        <v>261.152</v>
      </c>
      <c r="E566" s="185"/>
      <c r="F566" s="213">
        <v>711</v>
      </c>
      <c r="G566" s="215">
        <v>393.951</v>
      </c>
      <c r="H566" s="185"/>
      <c r="I566" s="183">
        <v>263</v>
      </c>
      <c r="J566" s="186">
        <v>196.821</v>
      </c>
    </row>
    <row r="567" spans="1:10" ht="12.75">
      <c r="A567" s="189" t="s">
        <v>76</v>
      </c>
      <c r="B567" s="191"/>
      <c r="C567" s="213">
        <v>1917</v>
      </c>
      <c r="D567" s="215">
        <v>59.4892</v>
      </c>
      <c r="E567" s="191"/>
      <c r="F567" s="213">
        <v>134</v>
      </c>
      <c r="G567" s="215">
        <v>67.8923</v>
      </c>
      <c r="H567" s="191"/>
      <c r="I567" s="183">
        <v>62</v>
      </c>
      <c r="J567" s="186">
        <v>39.4369</v>
      </c>
    </row>
    <row r="568" spans="1:10" ht="12.75">
      <c r="A568" s="253" t="s">
        <v>77</v>
      </c>
      <c r="B568" s="185">
        <v>3</v>
      </c>
      <c r="C568" s="213">
        <v>23355</v>
      </c>
      <c r="D568" s="215">
        <v>748.084</v>
      </c>
      <c r="E568" s="185">
        <v>1</v>
      </c>
      <c r="F568" s="213">
        <v>2923</v>
      </c>
      <c r="G568" s="215">
        <v>1270.85</v>
      </c>
      <c r="H568" s="185">
        <v>1</v>
      </c>
      <c r="I568" s="183">
        <v>2236</v>
      </c>
      <c r="J568" s="186">
        <v>1021.06</v>
      </c>
    </row>
    <row r="569" spans="1:10" ht="12.75">
      <c r="A569" s="189" t="s">
        <v>63</v>
      </c>
      <c r="B569" s="185"/>
      <c r="C569" s="213">
        <v>10187</v>
      </c>
      <c r="D569" s="215">
        <v>314.539</v>
      </c>
      <c r="E569" s="185"/>
      <c r="F569" s="213">
        <v>1063</v>
      </c>
      <c r="G569" s="215">
        <v>490.545</v>
      </c>
      <c r="H569" s="185"/>
      <c r="I569" s="183">
        <v>682</v>
      </c>
      <c r="J569" s="186">
        <v>362.242</v>
      </c>
    </row>
    <row r="570" spans="1:10" ht="12.75">
      <c r="A570" s="190" t="s">
        <v>23</v>
      </c>
      <c r="B570" s="185"/>
      <c r="C570" s="213">
        <v>10058</v>
      </c>
      <c r="D570" s="215">
        <v>310.268</v>
      </c>
      <c r="E570" s="185"/>
      <c r="F570" s="213">
        <v>1047</v>
      </c>
      <c r="G570" s="215">
        <v>483.712</v>
      </c>
      <c r="H570" s="185"/>
      <c r="I570" s="183">
        <v>663</v>
      </c>
      <c r="J570" s="186">
        <v>356.502</v>
      </c>
    </row>
    <row r="571" spans="1:10" ht="12.75">
      <c r="A571" s="189" t="s">
        <v>64</v>
      </c>
      <c r="B571" s="185"/>
      <c r="C571" s="213">
        <v>6241</v>
      </c>
      <c r="D571" s="215">
        <v>206.066</v>
      </c>
      <c r="E571" s="185"/>
      <c r="F571" s="213">
        <v>1013</v>
      </c>
      <c r="G571" s="215">
        <v>398.756</v>
      </c>
      <c r="H571" s="185"/>
      <c r="I571" s="183">
        <v>967</v>
      </c>
      <c r="J571" s="186">
        <v>422.973</v>
      </c>
    </row>
    <row r="572" spans="1:10" ht="12.75">
      <c r="A572" s="190" t="s">
        <v>65</v>
      </c>
      <c r="B572" s="185"/>
      <c r="C572" s="213">
        <v>3955</v>
      </c>
      <c r="D572" s="215">
        <v>122.327</v>
      </c>
      <c r="E572" s="185"/>
      <c r="F572" s="213">
        <v>223</v>
      </c>
      <c r="G572" s="215">
        <v>117.305</v>
      </c>
      <c r="H572" s="185"/>
      <c r="I572" s="183">
        <v>150</v>
      </c>
      <c r="J572" s="186">
        <v>107.628</v>
      </c>
    </row>
    <row r="573" spans="1:10" ht="12.75">
      <c r="A573" s="190" t="s">
        <v>78</v>
      </c>
      <c r="B573" s="185"/>
      <c r="C573" s="213">
        <v>3516</v>
      </c>
      <c r="D573" s="215">
        <v>108.651</v>
      </c>
      <c r="E573" s="185"/>
      <c r="F573" s="213">
        <v>172</v>
      </c>
      <c r="G573" s="215">
        <v>93.2661</v>
      </c>
      <c r="H573" s="185"/>
      <c r="I573" s="183">
        <v>108</v>
      </c>
      <c r="J573" s="186">
        <v>82.9928</v>
      </c>
    </row>
    <row r="574" spans="1:10" ht="12.75">
      <c r="A574" s="190" t="s">
        <v>24</v>
      </c>
      <c r="B574" s="185"/>
      <c r="C574" s="213">
        <v>148</v>
      </c>
      <c r="D574" s="215">
        <v>4.66766</v>
      </c>
      <c r="E574" s="185"/>
      <c r="F574" s="213">
        <v>10</v>
      </c>
      <c r="G574" s="215">
        <v>4.42265</v>
      </c>
      <c r="H574" s="185"/>
      <c r="I574" s="183" t="s">
        <v>10</v>
      </c>
      <c r="J574" s="186" t="s">
        <v>10</v>
      </c>
    </row>
    <row r="575" spans="1:10" ht="12.75">
      <c r="A575" s="190" t="s">
        <v>25</v>
      </c>
      <c r="B575" s="185"/>
      <c r="C575" s="213">
        <v>1988</v>
      </c>
      <c r="D575" s="215">
        <v>74.0942</v>
      </c>
      <c r="E575" s="185"/>
      <c r="F575" s="213">
        <v>792</v>
      </c>
      <c r="G575" s="215">
        <v>280.403</v>
      </c>
      <c r="H575" s="185"/>
      <c r="I575" s="183">
        <v>845</v>
      </c>
      <c r="J575" s="186">
        <v>333.206</v>
      </c>
    </row>
    <row r="576" spans="1:10" ht="12.75">
      <c r="A576" s="253" t="s">
        <v>79</v>
      </c>
      <c r="B576" s="185">
        <v>2</v>
      </c>
      <c r="C576" s="213">
        <v>23816</v>
      </c>
      <c r="D576" s="215">
        <v>792.889</v>
      </c>
      <c r="E576" s="185">
        <v>3</v>
      </c>
      <c r="F576" s="213">
        <v>2548</v>
      </c>
      <c r="G576" s="215">
        <v>1129.62</v>
      </c>
      <c r="H576" s="185">
        <v>2</v>
      </c>
      <c r="I576" s="183">
        <v>1906</v>
      </c>
      <c r="J576" s="186">
        <v>921.515</v>
      </c>
    </row>
    <row r="577" spans="1:10" ht="12.75">
      <c r="A577" s="189" t="s">
        <v>26</v>
      </c>
      <c r="B577" s="185"/>
      <c r="C577" s="213">
        <v>1568</v>
      </c>
      <c r="D577" s="215">
        <v>48.26</v>
      </c>
      <c r="E577" s="185"/>
      <c r="F577" s="213">
        <v>167</v>
      </c>
      <c r="G577" s="215">
        <v>84.48</v>
      </c>
      <c r="H577" s="185"/>
      <c r="I577" s="183">
        <v>85</v>
      </c>
      <c r="J577" s="186">
        <v>53.63</v>
      </c>
    </row>
    <row r="578" spans="1:10" ht="12.75">
      <c r="A578" s="189" t="s">
        <v>27</v>
      </c>
      <c r="B578" s="185"/>
      <c r="C578" s="213">
        <v>2038</v>
      </c>
      <c r="D578" s="215">
        <v>80.8469</v>
      </c>
      <c r="E578" s="185"/>
      <c r="F578" s="213">
        <v>134</v>
      </c>
      <c r="G578" s="215">
        <v>44.534</v>
      </c>
      <c r="H578" s="185"/>
      <c r="I578" s="183">
        <v>321</v>
      </c>
      <c r="J578" s="186">
        <v>106.706</v>
      </c>
    </row>
    <row r="579" spans="1:10" ht="12.75">
      <c r="A579" s="189" t="s">
        <v>28</v>
      </c>
      <c r="B579" s="191"/>
      <c r="C579" s="213">
        <v>1933</v>
      </c>
      <c r="D579" s="215">
        <v>66.8886</v>
      </c>
      <c r="E579" s="191"/>
      <c r="F579" s="213">
        <v>209</v>
      </c>
      <c r="G579" s="215">
        <v>81.9348</v>
      </c>
      <c r="H579" s="191"/>
      <c r="I579" s="183">
        <v>143</v>
      </c>
      <c r="J579" s="186">
        <v>60.3987</v>
      </c>
    </row>
    <row r="580" spans="1:10" ht="12.75">
      <c r="A580" s="189" t="s">
        <v>29</v>
      </c>
      <c r="B580" s="185"/>
      <c r="C580" s="213">
        <v>3911</v>
      </c>
      <c r="D580" s="215">
        <v>125.324</v>
      </c>
      <c r="E580" s="185"/>
      <c r="F580" s="213">
        <v>355</v>
      </c>
      <c r="G580" s="215">
        <v>172.978</v>
      </c>
      <c r="H580" s="185"/>
      <c r="I580" s="183">
        <v>189</v>
      </c>
      <c r="J580" s="186">
        <v>102.075</v>
      </c>
    </row>
    <row r="581" spans="1:13" ht="12.75">
      <c r="A581" s="189" t="s">
        <v>80</v>
      </c>
      <c r="B581" s="191"/>
      <c r="C581" s="213">
        <v>2461</v>
      </c>
      <c r="D581" s="215">
        <v>78.2722</v>
      </c>
      <c r="E581" s="191"/>
      <c r="F581" s="213">
        <v>170</v>
      </c>
      <c r="G581" s="215">
        <v>89.3471</v>
      </c>
      <c r="H581" s="191"/>
      <c r="I581" s="183">
        <v>78</v>
      </c>
      <c r="J581" s="186">
        <v>54.0917</v>
      </c>
      <c r="M581" s="260"/>
    </row>
    <row r="582" spans="1:10" ht="12.75">
      <c r="A582" s="189" t="s">
        <v>106</v>
      </c>
      <c r="B582" s="191"/>
      <c r="C582" s="213">
        <v>788</v>
      </c>
      <c r="D582" s="215">
        <v>26.9214</v>
      </c>
      <c r="E582" s="191"/>
      <c r="F582" s="213">
        <v>88</v>
      </c>
      <c r="G582" s="215">
        <v>37.2539</v>
      </c>
      <c r="H582" s="191"/>
      <c r="I582" s="183">
        <v>90</v>
      </c>
      <c r="J582" s="186">
        <v>49.5702</v>
      </c>
    </row>
    <row r="583" spans="1:10" ht="12.75">
      <c r="A583" s="199" t="s">
        <v>66</v>
      </c>
      <c r="B583" s="185"/>
      <c r="C583" s="213">
        <v>3022</v>
      </c>
      <c r="D583" s="215">
        <v>101.423</v>
      </c>
      <c r="E583" s="185"/>
      <c r="F583" s="213">
        <v>287</v>
      </c>
      <c r="G583" s="215">
        <v>115.285</v>
      </c>
      <c r="H583" s="185"/>
      <c r="I583" s="183">
        <v>363</v>
      </c>
      <c r="J583" s="186">
        <v>169.119</v>
      </c>
    </row>
    <row r="584" spans="1:10" ht="12.75">
      <c r="A584" s="196"/>
      <c r="B584" s="210"/>
      <c r="C584" s="211"/>
      <c r="D584" s="212"/>
      <c r="E584" s="210"/>
      <c r="F584" s="210"/>
      <c r="G584" s="211"/>
      <c r="H584" s="212"/>
      <c r="I584" s="210"/>
      <c r="J584" s="210"/>
    </row>
    <row r="585" spans="1:16" s="68" customFormat="1" ht="13.5">
      <c r="A585" s="176" t="s">
        <v>92</v>
      </c>
      <c r="B585" s="244" t="s">
        <v>469</v>
      </c>
      <c r="C585" s="245"/>
      <c r="D585" s="246"/>
      <c r="E585" s="244" t="s">
        <v>470</v>
      </c>
      <c r="F585" s="245"/>
      <c r="G585" s="246"/>
      <c r="H585" s="244" t="s">
        <v>471</v>
      </c>
      <c r="I585" s="245"/>
      <c r="J585" s="246"/>
      <c r="K585" s="32"/>
      <c r="L585" s="32"/>
      <c r="M585" s="32"/>
      <c r="N585" s="32"/>
      <c r="O585" s="32"/>
      <c r="P585" s="32"/>
    </row>
    <row r="586" spans="1:16" s="209" customFormat="1" ht="13.5">
      <c r="A586" s="247" t="s">
        <v>472</v>
      </c>
      <c r="B586" s="248" t="s">
        <v>208</v>
      </c>
      <c r="C586" s="249" t="s">
        <v>473</v>
      </c>
      <c r="D586" s="262" t="s">
        <v>474</v>
      </c>
      <c r="E586" s="263" t="s">
        <v>208</v>
      </c>
      <c r="F586" s="249" t="s">
        <v>473</v>
      </c>
      <c r="G586" s="250" t="s">
        <v>474</v>
      </c>
      <c r="H586" s="248" t="s">
        <v>208</v>
      </c>
      <c r="I586" s="249" t="s">
        <v>473</v>
      </c>
      <c r="J586" s="250" t="s">
        <v>474</v>
      </c>
      <c r="K586" s="32"/>
      <c r="L586" s="32"/>
      <c r="M586" s="32"/>
      <c r="N586" s="32"/>
      <c r="O586" s="32"/>
      <c r="P586" s="32"/>
    </row>
    <row r="587" spans="1:10" ht="12.75">
      <c r="A587" s="253" t="s">
        <v>81</v>
      </c>
      <c r="B587" s="228">
        <v>8</v>
      </c>
      <c r="C587" s="229">
        <v>11295</v>
      </c>
      <c r="D587" s="230">
        <v>375.213</v>
      </c>
      <c r="E587" s="231">
        <v>8</v>
      </c>
      <c r="F587" s="232">
        <v>1207</v>
      </c>
      <c r="G587" s="233">
        <v>517.965</v>
      </c>
      <c r="H587" s="234">
        <v>6</v>
      </c>
      <c r="I587" s="235">
        <v>869</v>
      </c>
      <c r="J587" s="233">
        <v>415.247</v>
      </c>
    </row>
    <row r="588" spans="1:10" ht="12.75">
      <c r="A588" s="189" t="s">
        <v>82</v>
      </c>
      <c r="B588" s="236"/>
      <c r="C588" s="229">
        <v>1281</v>
      </c>
      <c r="D588" s="230">
        <v>39.3546</v>
      </c>
      <c r="E588" s="236"/>
      <c r="F588" s="232">
        <v>259</v>
      </c>
      <c r="G588" s="237">
        <v>126.708</v>
      </c>
      <c r="H588" s="234"/>
      <c r="I588" s="232">
        <v>69</v>
      </c>
      <c r="J588" s="237">
        <v>43.518</v>
      </c>
    </row>
    <row r="589" spans="1:10" ht="12.75">
      <c r="A589" s="189" t="s">
        <v>30</v>
      </c>
      <c r="B589" s="228"/>
      <c r="C589" s="229">
        <v>1450</v>
      </c>
      <c r="D589" s="230">
        <v>51.1561</v>
      </c>
      <c r="E589" s="236"/>
      <c r="F589" s="232">
        <v>66</v>
      </c>
      <c r="G589" s="237">
        <v>27.7639</v>
      </c>
      <c r="H589" s="234"/>
      <c r="I589" s="232">
        <v>137</v>
      </c>
      <c r="J589" s="237">
        <v>57.0789</v>
      </c>
    </row>
    <row r="590" spans="1:10" ht="12.75">
      <c r="A590" s="189" t="s">
        <v>107</v>
      </c>
      <c r="B590" s="228"/>
      <c r="C590" s="229">
        <v>999</v>
      </c>
      <c r="D590" s="230">
        <v>30.4173</v>
      </c>
      <c r="E590" s="236"/>
      <c r="F590" s="232">
        <v>49</v>
      </c>
      <c r="G590" s="237">
        <v>26.7517</v>
      </c>
      <c r="H590" s="234"/>
      <c r="I590" s="232">
        <v>21</v>
      </c>
      <c r="J590" s="205">
        <v>19.0359</v>
      </c>
    </row>
    <row r="591" spans="1:10" ht="12.75">
      <c r="A591" s="253" t="s">
        <v>83</v>
      </c>
      <c r="B591" s="228"/>
      <c r="C591" s="229">
        <v>3640</v>
      </c>
      <c r="D591" s="230">
        <v>121.397</v>
      </c>
      <c r="E591" s="236"/>
      <c r="F591" s="232">
        <v>535</v>
      </c>
      <c r="G591" s="237">
        <v>223.211</v>
      </c>
      <c r="H591" s="234"/>
      <c r="I591" s="232">
        <v>389</v>
      </c>
      <c r="J591" s="237">
        <v>173.927</v>
      </c>
    </row>
    <row r="592" spans="1:10" ht="12.75">
      <c r="A592" s="189" t="s">
        <v>31</v>
      </c>
      <c r="B592" s="228"/>
      <c r="C592" s="229">
        <v>2928</v>
      </c>
      <c r="D592" s="230">
        <v>97.7128</v>
      </c>
      <c r="E592" s="236"/>
      <c r="F592" s="232">
        <v>389</v>
      </c>
      <c r="G592" s="237">
        <v>159.697</v>
      </c>
      <c r="H592" s="234"/>
      <c r="I592" s="232">
        <v>337</v>
      </c>
      <c r="J592" s="237">
        <v>152.474</v>
      </c>
    </row>
    <row r="593" spans="1:10" ht="12.75">
      <c r="A593" s="253" t="s">
        <v>108</v>
      </c>
      <c r="B593" s="228">
        <v>7</v>
      </c>
      <c r="C593" s="229">
        <v>13310</v>
      </c>
      <c r="D593" s="230">
        <v>443.241</v>
      </c>
      <c r="E593" s="236">
        <v>10</v>
      </c>
      <c r="F593" s="232">
        <v>1004</v>
      </c>
      <c r="G593" s="237">
        <v>446.664</v>
      </c>
      <c r="H593" s="234">
        <v>10</v>
      </c>
      <c r="I593" s="232">
        <v>550</v>
      </c>
      <c r="J593" s="237">
        <v>266.665</v>
      </c>
    </row>
    <row r="594" spans="1:10" ht="12.75">
      <c r="A594" s="189" t="s">
        <v>32</v>
      </c>
      <c r="B594" s="228"/>
      <c r="C594" s="229">
        <v>4065</v>
      </c>
      <c r="D594" s="230">
        <v>127.571</v>
      </c>
      <c r="E594" s="236"/>
      <c r="F594" s="232">
        <v>267</v>
      </c>
      <c r="G594" s="237">
        <v>142.313</v>
      </c>
      <c r="H594" s="234"/>
      <c r="I594" s="232">
        <v>64</v>
      </c>
      <c r="J594" s="237">
        <v>47.1579</v>
      </c>
    </row>
    <row r="595" spans="1:10" ht="12.75">
      <c r="A595" s="189" t="s">
        <v>113</v>
      </c>
      <c r="B595" s="228"/>
      <c r="C595" s="229">
        <v>3836</v>
      </c>
      <c r="D595" s="230">
        <v>135.224</v>
      </c>
      <c r="E595" s="236"/>
      <c r="F595" s="232">
        <v>204</v>
      </c>
      <c r="G595" s="237">
        <v>82.5264</v>
      </c>
      <c r="H595" s="234"/>
      <c r="I595" s="232">
        <v>188</v>
      </c>
      <c r="J595" s="237">
        <v>85.2702</v>
      </c>
    </row>
    <row r="596" spans="1:10" ht="13.5">
      <c r="A596" s="253" t="s">
        <v>475</v>
      </c>
      <c r="B596" s="228">
        <v>4</v>
      </c>
      <c r="C596" s="229">
        <v>20050</v>
      </c>
      <c r="D596" s="230">
        <v>670.04</v>
      </c>
      <c r="E596" s="236">
        <v>5</v>
      </c>
      <c r="F596" s="232">
        <v>2433</v>
      </c>
      <c r="G596" s="237">
        <v>981.416</v>
      </c>
      <c r="H596" s="234">
        <v>4</v>
      </c>
      <c r="I596" s="232">
        <v>1620</v>
      </c>
      <c r="J596" s="237">
        <v>689.868</v>
      </c>
    </row>
    <row r="597" spans="1:10" ht="12.75">
      <c r="A597" s="189" t="s">
        <v>33</v>
      </c>
      <c r="B597" s="228"/>
      <c r="C597" s="229">
        <v>11991</v>
      </c>
      <c r="D597" s="230">
        <v>397.4</v>
      </c>
      <c r="E597" s="236"/>
      <c r="F597" s="232">
        <v>1257</v>
      </c>
      <c r="G597" s="237">
        <v>471.605</v>
      </c>
      <c r="H597" s="238"/>
      <c r="I597" s="232">
        <v>975</v>
      </c>
      <c r="J597" s="237">
        <v>380.613</v>
      </c>
    </row>
    <row r="598" spans="1:10" ht="12.75">
      <c r="A598" s="190" t="s">
        <v>34</v>
      </c>
      <c r="B598" s="228"/>
      <c r="C598" s="229">
        <v>8442</v>
      </c>
      <c r="D598" s="230">
        <v>270.857</v>
      </c>
      <c r="E598" s="236"/>
      <c r="F598" s="232">
        <v>587</v>
      </c>
      <c r="G598" s="237">
        <v>231.099</v>
      </c>
      <c r="H598" s="238"/>
      <c r="I598" s="232">
        <v>419</v>
      </c>
      <c r="J598" s="237">
        <v>178.395</v>
      </c>
    </row>
    <row r="599" spans="1:10" ht="12.75">
      <c r="A599" s="198" t="s">
        <v>35</v>
      </c>
      <c r="B599" s="228"/>
      <c r="C599" s="229">
        <v>3596</v>
      </c>
      <c r="D599" s="230">
        <v>102.178</v>
      </c>
      <c r="E599" s="236"/>
      <c r="F599" s="232">
        <v>71</v>
      </c>
      <c r="G599" s="237">
        <v>44.2951</v>
      </c>
      <c r="H599" s="239"/>
      <c r="I599" s="232">
        <v>38</v>
      </c>
      <c r="J599" s="237">
        <v>35.032</v>
      </c>
    </row>
    <row r="600" spans="1:10" ht="12.75">
      <c r="A600" s="198" t="s">
        <v>67</v>
      </c>
      <c r="B600" s="228"/>
      <c r="C600" s="229">
        <v>1429</v>
      </c>
      <c r="D600" s="230">
        <v>51.2723</v>
      </c>
      <c r="E600" s="236"/>
      <c r="F600" s="232">
        <v>215</v>
      </c>
      <c r="G600" s="237">
        <v>79.2617</v>
      </c>
      <c r="H600" s="239"/>
      <c r="I600" s="232">
        <v>228</v>
      </c>
      <c r="J600" s="237">
        <v>85.5364</v>
      </c>
    </row>
    <row r="601" spans="1:10" ht="12.75">
      <c r="A601" s="198" t="s">
        <v>68</v>
      </c>
      <c r="B601" s="228"/>
      <c r="C601" s="229"/>
      <c r="D601" s="230"/>
      <c r="E601" s="236"/>
      <c r="F601" s="232"/>
      <c r="G601" s="237"/>
      <c r="H601" s="239"/>
      <c r="I601" s="232"/>
      <c r="J601" s="237"/>
    </row>
    <row r="602" spans="1:10" ht="12.75">
      <c r="A602" s="198" t="s">
        <v>36</v>
      </c>
      <c r="B602" s="228"/>
      <c r="C602" s="229">
        <v>87</v>
      </c>
      <c r="D602" s="230">
        <v>3.19732</v>
      </c>
      <c r="E602" s="236"/>
      <c r="F602" s="232">
        <v>14</v>
      </c>
      <c r="G602" s="237">
        <v>5.11846</v>
      </c>
      <c r="H602" s="239"/>
      <c r="I602" s="232">
        <v>7</v>
      </c>
      <c r="J602" s="237">
        <v>2.64886</v>
      </c>
    </row>
    <row r="603" spans="1:10" ht="12.75">
      <c r="A603" s="189" t="s">
        <v>85</v>
      </c>
      <c r="B603" s="236"/>
      <c r="C603" s="229">
        <v>1355</v>
      </c>
      <c r="D603" s="230">
        <v>50.7979</v>
      </c>
      <c r="E603" s="236"/>
      <c r="F603" s="232">
        <v>196</v>
      </c>
      <c r="G603" s="237">
        <v>70.3622</v>
      </c>
      <c r="H603" s="239"/>
      <c r="I603" s="232">
        <v>191</v>
      </c>
      <c r="J603" s="237">
        <v>68.5577</v>
      </c>
    </row>
    <row r="604" spans="1:16" s="261" customFormat="1" ht="12.75">
      <c r="A604" s="190" t="s">
        <v>84</v>
      </c>
      <c r="B604" s="236"/>
      <c r="C604" s="203" t="s">
        <v>10</v>
      </c>
      <c r="D604" s="204" t="s">
        <v>10</v>
      </c>
      <c r="E604" s="236"/>
      <c r="F604" s="202">
        <v>26</v>
      </c>
      <c r="G604" s="205">
        <v>8.33766</v>
      </c>
      <c r="H604" s="206"/>
      <c r="I604" s="202">
        <v>15</v>
      </c>
      <c r="J604" s="205">
        <v>3.38855</v>
      </c>
      <c r="K604" s="243"/>
      <c r="L604" s="243"/>
      <c r="M604" s="243"/>
      <c r="N604" s="243"/>
      <c r="O604" s="243"/>
      <c r="P604" s="243"/>
    </row>
    <row r="605" spans="1:16" s="255" customFormat="1" ht="12.75">
      <c r="A605" s="190"/>
      <c r="B605" s="228"/>
      <c r="C605" s="229"/>
      <c r="D605" s="230"/>
      <c r="E605" s="236"/>
      <c r="F605" s="232"/>
      <c r="G605" s="237"/>
      <c r="H605" s="239"/>
      <c r="I605" s="232"/>
      <c r="J605" s="240"/>
      <c r="K605" s="243"/>
      <c r="L605" s="243"/>
      <c r="M605" s="243"/>
      <c r="N605" s="243"/>
      <c r="O605" s="243"/>
      <c r="P605" s="243"/>
    </row>
    <row r="606" spans="1:10" ht="12.75">
      <c r="A606" s="187" t="s">
        <v>104</v>
      </c>
      <c r="B606" s="182"/>
      <c r="C606" s="213">
        <v>29904</v>
      </c>
      <c r="D606" s="215">
        <v>1357.22</v>
      </c>
      <c r="E606" s="185"/>
      <c r="F606" s="183">
        <v>5028</v>
      </c>
      <c r="G606" s="186">
        <v>1665.62</v>
      </c>
      <c r="H606" s="182"/>
      <c r="I606" s="183">
        <v>5132</v>
      </c>
      <c r="J606" s="186">
        <v>1147.42</v>
      </c>
    </row>
    <row r="607" spans="1:10" ht="13.5">
      <c r="A607" s="177" t="s">
        <v>229</v>
      </c>
      <c r="B607" s="193"/>
      <c r="C607" s="216">
        <v>31754</v>
      </c>
      <c r="D607" s="217">
        <v>1230.74</v>
      </c>
      <c r="E607" s="193"/>
      <c r="F607" s="194">
        <v>6053</v>
      </c>
      <c r="G607" s="195">
        <v>1876.56</v>
      </c>
      <c r="H607" s="208"/>
      <c r="I607" s="194">
        <v>5856</v>
      </c>
      <c r="J607" s="195">
        <v>1777.57</v>
      </c>
    </row>
    <row r="609" ht="12.75">
      <c r="A609" s="24" t="s">
        <v>215</v>
      </c>
    </row>
    <row r="610" ht="12.75">
      <c r="A610" s="14" t="s">
        <v>216</v>
      </c>
    </row>
    <row r="611" ht="12.75">
      <c r="A611" s="24" t="s">
        <v>217</v>
      </c>
    </row>
    <row r="612" ht="12.75">
      <c r="A612" s="14" t="s">
        <v>218</v>
      </c>
    </row>
    <row r="613" ht="12.75">
      <c r="A613" s="14" t="s">
        <v>219</v>
      </c>
    </row>
    <row r="614" ht="12.75">
      <c r="A614" s="24" t="s">
        <v>220</v>
      </c>
    </row>
    <row r="615" ht="12.75">
      <c r="A615" s="14" t="s">
        <v>221</v>
      </c>
    </row>
    <row r="616" ht="12.75">
      <c r="A616" s="241" t="s">
        <v>222</v>
      </c>
    </row>
    <row r="617" ht="12.75">
      <c r="A617" s="24" t="s">
        <v>102</v>
      </c>
    </row>
    <row r="618" spans="1:16" s="14" customFormat="1" ht="11.25">
      <c r="A618" s="24" t="s">
        <v>223</v>
      </c>
      <c r="B618" s="13"/>
      <c r="C618" s="29"/>
      <c r="D618" s="12"/>
      <c r="E618" s="13"/>
      <c r="F618" s="13"/>
      <c r="H618" s="12"/>
      <c r="I618" s="13"/>
      <c r="J618" s="13"/>
      <c r="K618" s="243"/>
      <c r="L618" s="243"/>
      <c r="M618" s="243"/>
      <c r="N618" s="243"/>
      <c r="O618" s="243"/>
      <c r="P618" s="243"/>
    </row>
    <row r="619" ht="12.75">
      <c r="A619" s="24" t="s">
        <v>224</v>
      </c>
    </row>
    <row r="620" ht="12.75">
      <c r="A620" s="14" t="s">
        <v>225</v>
      </c>
    </row>
    <row r="621" ht="12.75">
      <c r="A621" s="24" t="s">
        <v>226</v>
      </c>
    </row>
  </sheetData>
  <mergeCells count="66">
    <mergeCell ref="B36:D36"/>
    <mergeCell ref="E36:G36"/>
    <mergeCell ref="H36:J36"/>
    <mergeCell ref="B5:D5"/>
    <mergeCell ref="E5:G5"/>
    <mergeCell ref="H5:J5"/>
    <mergeCell ref="B155:D155"/>
    <mergeCell ref="E155:G155"/>
    <mergeCell ref="H155:J155"/>
    <mergeCell ref="B123:D123"/>
    <mergeCell ref="E123:G123"/>
    <mergeCell ref="H123:J123"/>
    <mergeCell ref="B209:D209"/>
    <mergeCell ref="E209:G209"/>
    <mergeCell ref="H209:J209"/>
    <mergeCell ref="B178:D178"/>
    <mergeCell ref="E178:G178"/>
    <mergeCell ref="H178:J178"/>
    <mergeCell ref="B264:D264"/>
    <mergeCell ref="E264:G264"/>
    <mergeCell ref="H264:J264"/>
    <mergeCell ref="B241:D241"/>
    <mergeCell ref="E241:G241"/>
    <mergeCell ref="H241:J241"/>
    <mergeCell ref="B327:D327"/>
    <mergeCell ref="E327:G327"/>
    <mergeCell ref="H327:J327"/>
    <mergeCell ref="B295:D295"/>
    <mergeCell ref="E295:G295"/>
    <mergeCell ref="H295:J295"/>
    <mergeCell ref="B381:D381"/>
    <mergeCell ref="E381:G381"/>
    <mergeCell ref="H381:J381"/>
    <mergeCell ref="B350:D350"/>
    <mergeCell ref="E350:G350"/>
    <mergeCell ref="H350:J350"/>
    <mergeCell ref="B436:D436"/>
    <mergeCell ref="E436:G436"/>
    <mergeCell ref="H436:J436"/>
    <mergeCell ref="B413:D413"/>
    <mergeCell ref="E413:G413"/>
    <mergeCell ref="H413:J413"/>
    <mergeCell ref="H499:J499"/>
    <mergeCell ref="B467:D467"/>
    <mergeCell ref="E467:G467"/>
    <mergeCell ref="H467:J467"/>
    <mergeCell ref="H92:J92"/>
    <mergeCell ref="B585:D585"/>
    <mergeCell ref="B553:D553"/>
    <mergeCell ref="E553:G553"/>
    <mergeCell ref="H553:J553"/>
    <mergeCell ref="B522:D522"/>
    <mergeCell ref="E522:G522"/>
    <mergeCell ref="H522:J522"/>
    <mergeCell ref="B499:D499"/>
    <mergeCell ref="E499:G499"/>
    <mergeCell ref="E585:G585"/>
    <mergeCell ref="H585:J585"/>
    <mergeCell ref="A1:J1"/>
    <mergeCell ref="A2:J2"/>
    <mergeCell ref="A3:J3"/>
    <mergeCell ref="B68:D68"/>
    <mergeCell ref="E68:G68"/>
    <mergeCell ref="H68:J68"/>
    <mergeCell ref="B92:D92"/>
    <mergeCell ref="E92:G92"/>
  </mergeCells>
  <printOptions horizontalCentered="1"/>
  <pageMargins left="0.5" right="0.5" top="0.75" bottom="1" header="0.5" footer="0.75"/>
  <pageSetup firstPageNumber="30" useFirstPageNumber="1" fitToHeight="25" horizontalDpi="600" verticalDpi="600" orientation="landscape" r:id="rId1"/>
  <headerFooter alignWithMargins="0">
    <oddFooter>&amp;L&amp;"Optim,Regular"1998 CONNECTICUT RESIDENT HOSPITALIZATIONS&amp;R&amp;P</oddFooter>
  </headerFooter>
  <rowBreaks count="20" manualBreakCount="20">
    <brk id="35" max="255" man="1"/>
    <brk id="67" max="255" man="1"/>
    <brk id="91" max="255" man="1"/>
    <brk id="122" max="255" man="1"/>
    <brk id="154" max="255" man="1"/>
    <brk id="177" max="255" man="1"/>
    <brk id="208" max="255" man="1"/>
    <brk id="240" max="255" man="1"/>
    <brk id="263" max="255" man="1"/>
    <brk id="294" max="255" man="1"/>
    <brk id="326" max="255" man="1"/>
    <brk id="349" max="255" man="1"/>
    <brk id="380" max="255" man="1"/>
    <brk id="412" max="255" man="1"/>
    <brk id="435" max="255" man="1"/>
    <brk id="466" max="255" man="1"/>
    <brk id="498" max="255" man="1"/>
    <brk id="521" max="255" man="1"/>
    <brk id="552" max="255" man="1"/>
    <brk id="5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A1" sqref="A1:IV16384"/>
    </sheetView>
  </sheetViews>
  <sheetFormatPr defaultColWidth="9.33203125" defaultRowHeight="11.25"/>
  <cols>
    <col min="1" max="1" width="46.5" style="114" customWidth="1"/>
    <col min="2" max="2" width="8.33203125" style="116" customWidth="1"/>
    <col min="3" max="3" width="8.33203125" style="117" customWidth="1"/>
    <col min="4" max="4" width="8.33203125" style="118" customWidth="1"/>
    <col min="5" max="6" width="8.33203125" style="116" customWidth="1"/>
    <col min="7" max="7" width="8.33203125" style="114" customWidth="1"/>
    <col min="8" max="8" width="8.33203125" style="118" customWidth="1"/>
    <col min="9" max="10" width="8.33203125" style="116" customWidth="1"/>
    <col min="11" max="11" width="8.33203125" style="114" customWidth="1"/>
    <col min="12" max="12" width="8.33203125" style="118" customWidth="1"/>
    <col min="13" max="13" width="8.33203125" style="116" customWidth="1"/>
    <col min="14" max="16384" width="10.66015625" style="114" customWidth="1"/>
  </cols>
  <sheetData>
    <row r="1" spans="1:13" ht="12.75">
      <c r="A1" s="113" t="s">
        <v>117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2.75">
      <c r="A2" s="115" t="s">
        <v>48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115" t="s">
        <v>118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12.75">
      <c r="A4" s="173" t="s">
        <v>119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6" spans="1:13" s="147" customFormat="1" ht="12.75">
      <c r="A6" s="143"/>
      <c r="B6" s="144" t="s">
        <v>0</v>
      </c>
      <c r="C6" s="145"/>
      <c r="D6" s="145"/>
      <c r="E6" s="146"/>
      <c r="F6" s="144" t="s">
        <v>1</v>
      </c>
      <c r="G6" s="145"/>
      <c r="H6" s="145"/>
      <c r="I6" s="146"/>
      <c r="J6" s="144" t="s">
        <v>2</v>
      </c>
      <c r="K6" s="145"/>
      <c r="L6" s="145"/>
      <c r="M6" s="146"/>
    </row>
    <row r="7" spans="1:13" s="147" customFormat="1" ht="12.75">
      <c r="A7" s="48"/>
      <c r="B7" s="152"/>
      <c r="C7" s="153"/>
      <c r="D7" s="150" t="s">
        <v>3</v>
      </c>
      <c r="E7" s="151" t="s">
        <v>3</v>
      </c>
      <c r="F7" s="152"/>
      <c r="G7" s="153"/>
      <c r="H7" s="150" t="s">
        <v>3</v>
      </c>
      <c r="I7" s="151" t="s">
        <v>3</v>
      </c>
      <c r="J7" s="152"/>
      <c r="K7" s="153"/>
      <c r="L7" s="150" t="s">
        <v>3</v>
      </c>
      <c r="M7" s="151" t="s">
        <v>3</v>
      </c>
    </row>
    <row r="8" spans="1:13" s="147" customFormat="1" ht="12.75">
      <c r="A8" s="48"/>
      <c r="B8" s="154" t="s">
        <v>464</v>
      </c>
      <c r="C8" s="155"/>
      <c r="D8" s="156" t="s">
        <v>5</v>
      </c>
      <c r="E8" s="157" t="s">
        <v>6</v>
      </c>
      <c r="F8" s="154" t="s">
        <v>464</v>
      </c>
      <c r="G8" s="155"/>
      <c r="H8" s="156" t="s">
        <v>5</v>
      </c>
      <c r="I8" s="157" t="s">
        <v>6</v>
      </c>
      <c r="J8" s="154" t="s">
        <v>464</v>
      </c>
      <c r="K8" s="155"/>
      <c r="L8" s="156" t="s">
        <v>5</v>
      </c>
      <c r="M8" s="157" t="s">
        <v>6</v>
      </c>
    </row>
    <row r="9" spans="1:13" s="147" customFormat="1" ht="12.75">
      <c r="A9" s="48" t="s">
        <v>468</v>
      </c>
      <c r="B9" s="158" t="s">
        <v>466</v>
      </c>
      <c r="C9" s="157" t="s">
        <v>467</v>
      </c>
      <c r="D9" s="156" t="s">
        <v>120</v>
      </c>
      <c r="E9" s="157" t="s">
        <v>8</v>
      </c>
      <c r="F9" s="158" t="s">
        <v>466</v>
      </c>
      <c r="G9" s="157" t="s">
        <v>467</v>
      </c>
      <c r="H9" s="156" t="s">
        <v>120</v>
      </c>
      <c r="I9" s="157" t="s">
        <v>8</v>
      </c>
      <c r="J9" s="158" t="s">
        <v>466</v>
      </c>
      <c r="K9" s="157" t="s">
        <v>467</v>
      </c>
      <c r="L9" s="156" t="s">
        <v>120</v>
      </c>
      <c r="M9" s="157" t="s">
        <v>8</v>
      </c>
    </row>
    <row r="10" spans="1:13" ht="12.75">
      <c r="A10" s="159" t="s">
        <v>121</v>
      </c>
      <c r="B10" s="160">
        <v>19385</v>
      </c>
      <c r="C10" s="161">
        <v>554.909</v>
      </c>
      <c r="D10" s="162">
        <v>4</v>
      </c>
      <c r="E10" s="163">
        <v>9174</v>
      </c>
      <c r="F10" s="160">
        <v>9183</v>
      </c>
      <c r="G10" s="161">
        <v>601.504</v>
      </c>
      <c r="H10" s="162">
        <v>3</v>
      </c>
      <c r="I10" s="163">
        <v>8598</v>
      </c>
      <c r="J10" s="160">
        <v>10202</v>
      </c>
      <c r="K10" s="161">
        <v>491.179</v>
      </c>
      <c r="L10" s="162">
        <v>4</v>
      </c>
      <c r="M10" s="163">
        <v>9649</v>
      </c>
    </row>
    <row r="11" spans="1:13" ht="12.75">
      <c r="A11" s="33" t="s">
        <v>122</v>
      </c>
      <c r="B11" s="120">
        <v>322</v>
      </c>
      <c r="C11" s="119">
        <v>9.866</v>
      </c>
      <c r="D11" s="121">
        <v>2</v>
      </c>
      <c r="E11" s="122">
        <v>5384</v>
      </c>
      <c r="F11" s="120">
        <v>246</v>
      </c>
      <c r="G11" s="119">
        <v>15.4554</v>
      </c>
      <c r="H11" s="121">
        <v>2</v>
      </c>
      <c r="I11" s="122">
        <v>5250</v>
      </c>
      <c r="J11" s="120">
        <v>76</v>
      </c>
      <c r="K11" s="119">
        <v>4.59349</v>
      </c>
      <c r="L11" s="121">
        <v>2</v>
      </c>
      <c r="M11" s="122">
        <v>5773</v>
      </c>
    </row>
    <row r="12" spans="1:13" ht="12.75">
      <c r="A12" s="33" t="s">
        <v>123</v>
      </c>
      <c r="B12" s="120">
        <v>24</v>
      </c>
      <c r="C12" s="119">
        <v>0.75022</v>
      </c>
      <c r="D12" s="121">
        <v>1.5</v>
      </c>
      <c r="E12" s="122">
        <v>4461</v>
      </c>
      <c r="F12" s="123" t="s">
        <v>10</v>
      </c>
      <c r="G12" s="124" t="s">
        <v>10</v>
      </c>
      <c r="H12" s="121">
        <v>1</v>
      </c>
      <c r="I12" s="122">
        <v>3170</v>
      </c>
      <c r="J12" s="123" t="s">
        <v>10</v>
      </c>
      <c r="K12" s="124" t="s">
        <v>10</v>
      </c>
      <c r="L12" s="121">
        <v>3</v>
      </c>
      <c r="M12" s="122">
        <v>15793</v>
      </c>
    </row>
    <row r="13" spans="1:13" ht="12.75">
      <c r="A13" s="33" t="s">
        <v>124</v>
      </c>
      <c r="B13" s="120">
        <v>10234</v>
      </c>
      <c r="C13" s="119">
        <v>280.489</v>
      </c>
      <c r="D13" s="121">
        <v>4</v>
      </c>
      <c r="E13" s="122">
        <v>10407</v>
      </c>
      <c r="F13" s="120">
        <v>3636</v>
      </c>
      <c r="G13" s="119">
        <v>247.492</v>
      </c>
      <c r="H13" s="121">
        <v>4</v>
      </c>
      <c r="I13" s="122">
        <v>10116</v>
      </c>
      <c r="J13" s="120">
        <v>6598</v>
      </c>
      <c r="K13" s="119">
        <v>293.735</v>
      </c>
      <c r="L13" s="121">
        <v>4</v>
      </c>
      <c r="M13" s="122">
        <v>10567</v>
      </c>
    </row>
    <row r="14" spans="1:13" ht="12.75">
      <c r="A14" s="33" t="s">
        <v>125</v>
      </c>
      <c r="B14" s="120">
        <v>285</v>
      </c>
      <c r="C14" s="119">
        <v>8.64143</v>
      </c>
      <c r="D14" s="121">
        <v>6</v>
      </c>
      <c r="E14" s="122">
        <v>9385</v>
      </c>
      <c r="F14" s="120">
        <v>175</v>
      </c>
      <c r="G14" s="119">
        <v>11.0742</v>
      </c>
      <c r="H14" s="121">
        <v>5</v>
      </c>
      <c r="I14" s="122">
        <v>9297</v>
      </c>
      <c r="J14" s="120">
        <v>110</v>
      </c>
      <c r="K14" s="119">
        <v>6.25378</v>
      </c>
      <c r="L14" s="121">
        <v>6</v>
      </c>
      <c r="M14" s="122">
        <v>9879</v>
      </c>
    </row>
    <row r="15" spans="1:13" ht="12.75">
      <c r="A15" s="33" t="s">
        <v>126</v>
      </c>
      <c r="B15" s="120">
        <v>72</v>
      </c>
      <c r="C15" s="119">
        <v>2.3894</v>
      </c>
      <c r="D15" s="121">
        <v>4</v>
      </c>
      <c r="E15" s="122">
        <v>10629</v>
      </c>
      <c r="F15" s="120">
        <v>66</v>
      </c>
      <c r="G15" s="119">
        <v>4.35783</v>
      </c>
      <c r="H15" s="121">
        <v>4</v>
      </c>
      <c r="I15" s="122">
        <v>11662</v>
      </c>
      <c r="J15" s="120">
        <v>6</v>
      </c>
      <c r="K15" s="119">
        <v>0.37127</v>
      </c>
      <c r="L15" s="121">
        <v>3</v>
      </c>
      <c r="M15" s="122">
        <v>9003</v>
      </c>
    </row>
    <row r="16" spans="1:13" ht="12.75">
      <c r="A16" s="33" t="s">
        <v>127</v>
      </c>
      <c r="B16" s="120">
        <v>138</v>
      </c>
      <c r="C16" s="119">
        <v>4.17492</v>
      </c>
      <c r="D16" s="121">
        <v>1.5</v>
      </c>
      <c r="E16" s="122">
        <v>6983</v>
      </c>
      <c r="F16" s="120">
        <v>127</v>
      </c>
      <c r="G16" s="119">
        <v>7.9733</v>
      </c>
      <c r="H16" s="121">
        <v>2</v>
      </c>
      <c r="I16" s="122">
        <v>7283</v>
      </c>
      <c r="J16" s="120">
        <v>11</v>
      </c>
      <c r="K16" s="119">
        <v>0.68785</v>
      </c>
      <c r="L16" s="121">
        <v>1</v>
      </c>
      <c r="M16" s="122">
        <v>5548</v>
      </c>
    </row>
    <row r="17" spans="1:13" ht="12.75">
      <c r="A17" s="33" t="s">
        <v>128</v>
      </c>
      <c r="B17" s="120">
        <v>2734</v>
      </c>
      <c r="C17" s="119">
        <v>83.9005</v>
      </c>
      <c r="D17" s="121">
        <v>2</v>
      </c>
      <c r="E17" s="122">
        <v>8492</v>
      </c>
      <c r="F17" s="120">
        <v>1695</v>
      </c>
      <c r="G17" s="119">
        <v>108.043</v>
      </c>
      <c r="H17" s="121">
        <v>2</v>
      </c>
      <c r="I17" s="122">
        <v>8769</v>
      </c>
      <c r="J17" s="120">
        <v>1039</v>
      </c>
      <c r="K17" s="119">
        <v>59.7985</v>
      </c>
      <c r="L17" s="121">
        <v>3</v>
      </c>
      <c r="M17" s="122">
        <v>8085</v>
      </c>
    </row>
    <row r="18" spans="1:13" ht="12.75">
      <c r="A18" s="33" t="s">
        <v>129</v>
      </c>
      <c r="B18" s="120"/>
      <c r="C18" s="119"/>
      <c r="D18" s="121"/>
      <c r="E18" s="122"/>
      <c r="F18" s="120"/>
      <c r="G18" s="119"/>
      <c r="H18" s="121"/>
      <c r="I18" s="122"/>
      <c r="J18" s="120"/>
      <c r="K18" s="119"/>
      <c r="L18" s="121"/>
      <c r="M18" s="122"/>
    </row>
    <row r="19" spans="1:13" ht="12.75">
      <c r="A19" s="33" t="s">
        <v>130</v>
      </c>
      <c r="B19" s="120">
        <v>205</v>
      </c>
      <c r="C19" s="119">
        <v>6.44074</v>
      </c>
      <c r="D19" s="121">
        <v>2</v>
      </c>
      <c r="E19" s="122">
        <v>6146</v>
      </c>
      <c r="F19" s="120">
        <v>165</v>
      </c>
      <c r="G19" s="119">
        <v>10.4238</v>
      </c>
      <c r="H19" s="121">
        <v>2</v>
      </c>
      <c r="I19" s="122">
        <v>6304</v>
      </c>
      <c r="J19" s="120">
        <v>40</v>
      </c>
      <c r="K19" s="119">
        <v>2.51585</v>
      </c>
      <c r="L19" s="121">
        <v>1</v>
      </c>
      <c r="M19" s="122">
        <v>5400</v>
      </c>
    </row>
    <row r="20" spans="1:13" ht="12.75">
      <c r="A20" s="125" t="s">
        <v>131</v>
      </c>
      <c r="B20" s="120"/>
      <c r="C20" s="119"/>
      <c r="D20" s="121"/>
      <c r="E20" s="122"/>
      <c r="F20" s="120"/>
      <c r="G20" s="119"/>
      <c r="H20" s="121"/>
      <c r="I20" s="122"/>
      <c r="J20" s="120"/>
      <c r="K20" s="119"/>
      <c r="L20" s="121"/>
      <c r="M20" s="122"/>
    </row>
    <row r="21" spans="1:13" ht="12.75">
      <c r="A21" s="33" t="s">
        <v>132</v>
      </c>
      <c r="B21" s="120">
        <v>29</v>
      </c>
      <c r="C21" s="119">
        <v>0.86227</v>
      </c>
      <c r="D21" s="121">
        <v>4</v>
      </c>
      <c r="E21" s="122">
        <v>10632</v>
      </c>
      <c r="F21" s="120">
        <v>18</v>
      </c>
      <c r="G21" s="119">
        <v>1.20467</v>
      </c>
      <c r="H21" s="121">
        <v>3</v>
      </c>
      <c r="I21" s="122">
        <v>8857</v>
      </c>
      <c r="J21" s="120">
        <v>11</v>
      </c>
      <c r="K21" s="119">
        <v>0.60735</v>
      </c>
      <c r="L21" s="121">
        <v>5</v>
      </c>
      <c r="M21" s="122">
        <v>14935</v>
      </c>
    </row>
    <row r="22" spans="1:13" ht="12.75">
      <c r="A22" s="33" t="s">
        <v>133</v>
      </c>
      <c r="B22" s="120"/>
      <c r="C22" s="119"/>
      <c r="D22" s="121"/>
      <c r="E22" s="122"/>
      <c r="F22" s="120"/>
      <c r="G22" s="119"/>
      <c r="H22" s="121"/>
      <c r="I22" s="122"/>
      <c r="J22" s="120"/>
      <c r="K22" s="119"/>
      <c r="L22" s="121"/>
      <c r="M22" s="122"/>
    </row>
    <row r="23" spans="1:13" ht="12.75">
      <c r="A23" s="33" t="s">
        <v>134</v>
      </c>
      <c r="B23" s="120">
        <v>276</v>
      </c>
      <c r="C23" s="119">
        <v>8.49311</v>
      </c>
      <c r="D23" s="121">
        <v>3</v>
      </c>
      <c r="E23" s="122">
        <v>8432</v>
      </c>
      <c r="F23" s="120">
        <v>175</v>
      </c>
      <c r="G23" s="119">
        <v>11.3325</v>
      </c>
      <c r="H23" s="121">
        <v>3</v>
      </c>
      <c r="I23" s="122">
        <v>8530</v>
      </c>
      <c r="J23" s="120">
        <v>101</v>
      </c>
      <c r="K23" s="119">
        <v>5.67935</v>
      </c>
      <c r="L23" s="121">
        <v>3</v>
      </c>
      <c r="M23" s="122">
        <v>8304</v>
      </c>
    </row>
    <row r="24" spans="1:13" ht="12.75">
      <c r="A24" s="126" t="s">
        <v>135</v>
      </c>
      <c r="B24" s="120"/>
      <c r="C24" s="119"/>
      <c r="D24" s="121"/>
      <c r="E24" s="122"/>
      <c r="F24" s="120"/>
      <c r="G24" s="119"/>
      <c r="H24" s="121"/>
      <c r="I24" s="122"/>
      <c r="J24" s="120"/>
      <c r="K24" s="119"/>
      <c r="L24" s="121"/>
      <c r="M24" s="122"/>
    </row>
    <row r="25" spans="1:13" ht="12.75">
      <c r="A25" s="126" t="s">
        <v>136</v>
      </c>
      <c r="B25" s="120"/>
      <c r="C25" s="119"/>
      <c r="D25" s="121"/>
      <c r="E25" s="122"/>
      <c r="F25" s="120"/>
      <c r="G25" s="119"/>
      <c r="H25" s="121"/>
      <c r="I25" s="122"/>
      <c r="J25" s="120"/>
      <c r="K25" s="119"/>
      <c r="L25" s="121"/>
      <c r="M25" s="122"/>
    </row>
    <row r="26" spans="1:13" ht="12.75">
      <c r="A26" s="33" t="s">
        <v>157</v>
      </c>
      <c r="B26" s="120">
        <v>326</v>
      </c>
      <c r="C26" s="119">
        <v>9.67743</v>
      </c>
      <c r="D26" s="121">
        <v>3</v>
      </c>
      <c r="E26" s="122">
        <v>4472</v>
      </c>
      <c r="F26" s="120">
        <v>159</v>
      </c>
      <c r="G26" s="119">
        <v>10.0939</v>
      </c>
      <c r="H26" s="121">
        <v>2</v>
      </c>
      <c r="I26" s="122">
        <v>4367</v>
      </c>
      <c r="J26" s="120">
        <v>167</v>
      </c>
      <c r="K26" s="119">
        <v>9.09234</v>
      </c>
      <c r="L26" s="121">
        <v>3</v>
      </c>
      <c r="M26" s="122">
        <v>4787</v>
      </c>
    </row>
    <row r="27" spans="1:13" ht="12.75">
      <c r="A27" s="33" t="s">
        <v>137</v>
      </c>
      <c r="B27" s="120">
        <v>410</v>
      </c>
      <c r="C27" s="119">
        <v>12.0096</v>
      </c>
      <c r="D27" s="121">
        <v>2</v>
      </c>
      <c r="E27" s="122">
        <v>6988</v>
      </c>
      <c r="F27" s="120">
        <v>235</v>
      </c>
      <c r="G27" s="119">
        <v>14.8089</v>
      </c>
      <c r="H27" s="121">
        <v>2</v>
      </c>
      <c r="I27" s="122">
        <v>7064</v>
      </c>
      <c r="J27" s="120">
        <v>175</v>
      </c>
      <c r="K27" s="119">
        <v>9.25786</v>
      </c>
      <c r="L27" s="121">
        <v>3</v>
      </c>
      <c r="M27" s="122">
        <v>6774</v>
      </c>
    </row>
    <row r="28" spans="1:13" ht="12.75">
      <c r="A28" s="33" t="s">
        <v>138</v>
      </c>
      <c r="B28" s="120">
        <v>755</v>
      </c>
      <c r="C28" s="119">
        <v>22.6453</v>
      </c>
      <c r="D28" s="121">
        <v>2</v>
      </c>
      <c r="E28" s="122">
        <v>5385</v>
      </c>
      <c r="F28" s="120">
        <v>382</v>
      </c>
      <c r="G28" s="119">
        <v>24.0153</v>
      </c>
      <c r="H28" s="121">
        <v>2</v>
      </c>
      <c r="I28" s="122">
        <v>5271</v>
      </c>
      <c r="J28" s="120">
        <v>373</v>
      </c>
      <c r="K28" s="119">
        <v>21.2034</v>
      </c>
      <c r="L28" s="121">
        <v>2</v>
      </c>
      <c r="M28" s="122">
        <v>5502</v>
      </c>
    </row>
    <row r="29" spans="1:13" ht="12.75">
      <c r="A29" s="33" t="s">
        <v>139</v>
      </c>
      <c r="B29" s="120">
        <v>539</v>
      </c>
      <c r="C29" s="119">
        <v>16.603</v>
      </c>
      <c r="D29" s="121">
        <v>2</v>
      </c>
      <c r="E29" s="122">
        <v>6560</v>
      </c>
      <c r="F29" s="120">
        <v>404</v>
      </c>
      <c r="G29" s="119">
        <v>25.625</v>
      </c>
      <c r="H29" s="121">
        <v>2</v>
      </c>
      <c r="I29" s="122">
        <v>6512</v>
      </c>
      <c r="J29" s="120">
        <v>135</v>
      </c>
      <c r="K29" s="119">
        <v>7.6166</v>
      </c>
      <c r="L29" s="121">
        <v>3</v>
      </c>
      <c r="M29" s="122">
        <v>6853</v>
      </c>
    </row>
    <row r="30" spans="1:13" ht="12.75">
      <c r="A30" s="33" t="s">
        <v>140</v>
      </c>
      <c r="B30" s="120">
        <v>162</v>
      </c>
      <c r="C30" s="119">
        <v>4.59586</v>
      </c>
      <c r="D30" s="121">
        <v>5</v>
      </c>
      <c r="E30" s="122">
        <v>13590</v>
      </c>
      <c r="F30" s="120">
        <v>79</v>
      </c>
      <c r="G30" s="119">
        <v>5.41113</v>
      </c>
      <c r="H30" s="121">
        <v>5</v>
      </c>
      <c r="I30" s="122">
        <v>13073</v>
      </c>
      <c r="J30" s="120">
        <v>83</v>
      </c>
      <c r="K30" s="119">
        <v>4.10006</v>
      </c>
      <c r="L30" s="121">
        <v>6</v>
      </c>
      <c r="M30" s="122">
        <v>14163</v>
      </c>
    </row>
    <row r="31" spans="1:13" ht="12.75">
      <c r="A31" s="159" t="s">
        <v>141</v>
      </c>
      <c r="B31" s="164">
        <v>2637</v>
      </c>
      <c r="C31" s="165">
        <f>C32+C36</f>
        <v>81.0815</v>
      </c>
      <c r="D31" s="166">
        <v>2</v>
      </c>
      <c r="E31" s="167">
        <v>5919</v>
      </c>
      <c r="F31" s="164">
        <v>1365</v>
      </c>
      <c r="G31" s="165">
        <f>G32+G36</f>
        <v>85.5513</v>
      </c>
      <c r="H31" s="166">
        <v>2</v>
      </c>
      <c r="I31" s="167">
        <v>6604</v>
      </c>
      <c r="J31" s="164">
        <v>1272</v>
      </c>
      <c r="K31" s="165">
        <f>K32+K36</f>
        <v>76.70741</v>
      </c>
      <c r="L31" s="166">
        <v>2</v>
      </c>
      <c r="M31" s="167">
        <v>5356</v>
      </c>
    </row>
    <row r="32" spans="1:13" ht="12.75">
      <c r="A32" s="33" t="s">
        <v>142</v>
      </c>
      <c r="B32" s="120">
        <v>1784</v>
      </c>
      <c r="C32" s="119">
        <v>54.4867</v>
      </c>
      <c r="D32" s="121">
        <v>2</v>
      </c>
      <c r="E32" s="122">
        <v>5333</v>
      </c>
      <c r="F32" s="120">
        <v>676</v>
      </c>
      <c r="G32" s="119">
        <v>42.0371</v>
      </c>
      <c r="H32" s="121">
        <v>2</v>
      </c>
      <c r="I32" s="122">
        <v>5627</v>
      </c>
      <c r="J32" s="120">
        <v>1108</v>
      </c>
      <c r="K32" s="119">
        <v>67.008</v>
      </c>
      <c r="L32" s="121">
        <v>2</v>
      </c>
      <c r="M32" s="122">
        <v>5138</v>
      </c>
    </row>
    <row r="33" spans="1:13" ht="12.75">
      <c r="A33" s="37" t="s">
        <v>143</v>
      </c>
      <c r="B33" s="127">
        <v>241</v>
      </c>
      <c r="C33" s="128">
        <v>7.430835</v>
      </c>
      <c r="D33" s="129">
        <v>4</v>
      </c>
      <c r="E33" s="130">
        <v>5467</v>
      </c>
      <c r="F33" s="127">
        <v>103</v>
      </c>
      <c r="G33" s="128">
        <v>6.555135</v>
      </c>
      <c r="H33" s="129">
        <v>3</v>
      </c>
      <c r="I33" s="130">
        <v>5870</v>
      </c>
      <c r="J33" s="127">
        <v>138</v>
      </c>
      <c r="K33" s="128">
        <v>8.404798</v>
      </c>
      <c r="L33" s="129">
        <v>4</v>
      </c>
      <c r="M33" s="130">
        <v>5289.5</v>
      </c>
    </row>
    <row r="34" spans="1:13" ht="12.75">
      <c r="A34" s="37" t="s">
        <v>144</v>
      </c>
      <c r="B34" s="127">
        <v>15</v>
      </c>
      <c r="C34" s="128">
        <v>0.42475</v>
      </c>
      <c r="D34" s="129">
        <v>6</v>
      </c>
      <c r="E34" s="130">
        <v>13894</v>
      </c>
      <c r="F34" s="132" t="s">
        <v>10</v>
      </c>
      <c r="G34" s="133" t="s">
        <v>10</v>
      </c>
      <c r="H34" s="129"/>
      <c r="I34" s="130"/>
      <c r="J34" s="132" t="s">
        <v>10</v>
      </c>
      <c r="K34" s="133" t="s">
        <v>10</v>
      </c>
      <c r="L34" s="129"/>
      <c r="M34" s="130"/>
    </row>
    <row r="35" spans="1:13" ht="12.75">
      <c r="A35" s="37" t="s">
        <v>145</v>
      </c>
      <c r="B35" s="127">
        <v>1425</v>
      </c>
      <c r="C35" s="128">
        <v>43.430087</v>
      </c>
      <c r="D35" s="129">
        <v>2</v>
      </c>
      <c r="E35" s="130">
        <v>5114</v>
      </c>
      <c r="F35" s="127">
        <v>497</v>
      </c>
      <c r="G35" s="128">
        <v>30.624397</v>
      </c>
      <c r="H35" s="129">
        <v>2</v>
      </c>
      <c r="I35" s="130">
        <v>5250</v>
      </c>
      <c r="J35" s="127">
        <v>928</v>
      </c>
      <c r="K35" s="128">
        <v>56.097136</v>
      </c>
      <c r="L35" s="129">
        <v>2</v>
      </c>
      <c r="M35" s="130">
        <v>4949.5</v>
      </c>
    </row>
    <row r="36" spans="1:13" ht="12.75">
      <c r="A36" s="33" t="s">
        <v>146</v>
      </c>
      <c r="B36" s="120">
        <v>853</v>
      </c>
      <c r="C36" s="119">
        <v>26.5948</v>
      </c>
      <c r="D36" s="121">
        <v>2</v>
      </c>
      <c r="E36" s="122">
        <v>7415</v>
      </c>
      <c r="F36" s="120">
        <v>689</v>
      </c>
      <c r="G36" s="119">
        <v>43.5142</v>
      </c>
      <c r="H36" s="121">
        <v>2</v>
      </c>
      <c r="I36" s="122">
        <v>7443</v>
      </c>
      <c r="J36" s="120">
        <v>164</v>
      </c>
      <c r="K36" s="119">
        <v>9.69941</v>
      </c>
      <c r="L36" s="121">
        <v>3</v>
      </c>
      <c r="M36" s="122">
        <v>6521</v>
      </c>
    </row>
    <row r="37" spans="1:13" ht="12.75">
      <c r="A37" s="37" t="s">
        <v>147</v>
      </c>
      <c r="B37" s="127">
        <v>172</v>
      </c>
      <c r="C37" s="128">
        <v>5.377928</v>
      </c>
      <c r="D37" s="129">
        <v>2</v>
      </c>
      <c r="E37" s="130">
        <v>6878</v>
      </c>
      <c r="F37" s="127">
        <v>145</v>
      </c>
      <c r="G37" s="128">
        <v>9.148008</v>
      </c>
      <c r="H37" s="129">
        <v>2</v>
      </c>
      <c r="I37" s="130">
        <v>7262</v>
      </c>
      <c r="J37" s="127">
        <v>27</v>
      </c>
      <c r="K37" s="128">
        <v>1.654568</v>
      </c>
      <c r="L37" s="129">
        <v>1</v>
      </c>
      <c r="M37" s="130">
        <v>5728</v>
      </c>
    </row>
    <row r="38" spans="1:13" ht="12.75">
      <c r="A38" s="37" t="s">
        <v>148</v>
      </c>
      <c r="B38" s="127">
        <v>149</v>
      </c>
      <c r="C38" s="128">
        <v>4.870088</v>
      </c>
      <c r="D38" s="129">
        <v>4</v>
      </c>
      <c r="E38" s="130">
        <v>12421</v>
      </c>
      <c r="F38" s="127">
        <v>139</v>
      </c>
      <c r="G38" s="128">
        <v>9.055308</v>
      </c>
      <c r="H38" s="129">
        <v>3</v>
      </c>
      <c r="I38" s="130">
        <v>11866</v>
      </c>
      <c r="J38" s="127">
        <v>10</v>
      </c>
      <c r="K38" s="128">
        <v>0.615031</v>
      </c>
      <c r="L38" s="129">
        <v>7</v>
      </c>
      <c r="M38" s="130">
        <v>14851</v>
      </c>
    </row>
    <row r="39" spans="1:13" ht="12.75">
      <c r="A39" s="37" t="s">
        <v>149</v>
      </c>
      <c r="B39" s="127">
        <v>312</v>
      </c>
      <c r="C39" s="128">
        <v>9.631516</v>
      </c>
      <c r="D39" s="129">
        <v>2</v>
      </c>
      <c r="E39" s="130">
        <v>6902</v>
      </c>
      <c r="F39" s="127">
        <v>260</v>
      </c>
      <c r="G39" s="128">
        <v>16.28986</v>
      </c>
      <c r="H39" s="129">
        <v>2</v>
      </c>
      <c r="I39" s="130">
        <v>6918.5</v>
      </c>
      <c r="J39" s="127">
        <v>52</v>
      </c>
      <c r="K39" s="128">
        <v>3.027716</v>
      </c>
      <c r="L39" s="129">
        <v>2.5</v>
      </c>
      <c r="M39" s="130">
        <v>6449</v>
      </c>
    </row>
    <row r="40" spans="1:13" ht="12.75">
      <c r="A40" s="168" t="s">
        <v>150</v>
      </c>
      <c r="B40" s="160">
        <v>20</v>
      </c>
      <c r="C40" s="161">
        <v>0.59642</v>
      </c>
      <c r="D40" s="162">
        <v>3.5</v>
      </c>
      <c r="E40" s="163">
        <v>6546</v>
      </c>
      <c r="F40" s="160">
        <v>20</v>
      </c>
      <c r="G40" s="161">
        <v>1.23635</v>
      </c>
      <c r="H40" s="162">
        <v>3.5</v>
      </c>
      <c r="I40" s="163">
        <v>6546</v>
      </c>
      <c r="J40" s="169" t="s">
        <v>9</v>
      </c>
      <c r="K40" s="170" t="s">
        <v>9</v>
      </c>
      <c r="L40" s="171"/>
      <c r="M40" s="172"/>
    </row>
    <row r="41" spans="1:13" ht="12.75">
      <c r="A41" s="159" t="s">
        <v>151</v>
      </c>
      <c r="B41" s="160">
        <v>236</v>
      </c>
      <c r="C41" s="161">
        <v>7.2272</v>
      </c>
      <c r="D41" s="162">
        <v>3</v>
      </c>
      <c r="E41" s="163">
        <v>6343</v>
      </c>
      <c r="F41" s="160">
        <v>140</v>
      </c>
      <c r="G41" s="161">
        <v>9.00533</v>
      </c>
      <c r="H41" s="162">
        <v>2.5</v>
      </c>
      <c r="I41" s="163">
        <v>6341</v>
      </c>
      <c r="J41" s="160">
        <v>96</v>
      </c>
      <c r="K41" s="161">
        <v>5.48977</v>
      </c>
      <c r="L41" s="162">
        <v>3</v>
      </c>
      <c r="M41" s="163">
        <v>6348</v>
      </c>
    </row>
    <row r="42" spans="1:13" ht="12.75">
      <c r="A42" s="38"/>
      <c r="B42" s="135"/>
      <c r="C42" s="119"/>
      <c r="D42" s="121"/>
      <c r="E42" s="135"/>
      <c r="F42" s="135"/>
      <c r="G42" s="119"/>
      <c r="H42" s="121"/>
      <c r="I42" s="135"/>
      <c r="J42" s="136"/>
      <c r="K42" s="124"/>
      <c r="L42" s="134"/>
      <c r="M42" s="136"/>
    </row>
    <row r="43" spans="1:13" ht="12.75">
      <c r="A43" s="38"/>
      <c r="B43" s="135"/>
      <c r="C43" s="119"/>
      <c r="D43" s="121"/>
      <c r="E43" s="135"/>
      <c r="F43" s="135"/>
      <c r="G43" s="119"/>
      <c r="H43" s="121"/>
      <c r="I43" s="135"/>
      <c r="J43" s="136"/>
      <c r="K43" s="124"/>
      <c r="L43" s="134"/>
      <c r="M43" s="136"/>
    </row>
    <row r="44" spans="1:13" ht="12.75">
      <c r="A44" s="38" t="s">
        <v>152</v>
      </c>
      <c r="B44" s="135"/>
      <c r="C44" s="119"/>
      <c r="D44" s="121"/>
      <c r="E44" s="135"/>
      <c r="F44" s="135"/>
      <c r="G44" s="119"/>
      <c r="H44" s="121"/>
      <c r="I44" s="135"/>
      <c r="J44" s="136"/>
      <c r="K44" s="124"/>
      <c r="L44" s="134"/>
      <c r="M44" s="136"/>
    </row>
    <row r="45" ht="12.75">
      <c r="A45" s="24" t="s">
        <v>96</v>
      </c>
    </row>
    <row r="46" ht="12.75">
      <c r="A46" s="14" t="s">
        <v>97</v>
      </c>
    </row>
    <row r="47" ht="12.75">
      <c r="A47" s="137" t="s">
        <v>158</v>
      </c>
    </row>
    <row r="48" ht="12.75">
      <c r="A48" s="138" t="s">
        <v>153</v>
      </c>
    </row>
    <row r="49" ht="12.75">
      <c r="A49" s="137" t="s">
        <v>159</v>
      </c>
    </row>
    <row r="50" ht="12.75">
      <c r="A50" s="137" t="s">
        <v>154</v>
      </c>
    </row>
    <row r="51" ht="12.75">
      <c r="A51" s="137" t="s">
        <v>155</v>
      </c>
    </row>
    <row r="52" ht="12.75">
      <c r="A52" s="137" t="s">
        <v>156</v>
      </c>
    </row>
  </sheetData>
  <mergeCells count="13">
    <mergeCell ref="B8:C8"/>
    <mergeCell ref="F7:G7"/>
    <mergeCell ref="F8:G8"/>
    <mergeCell ref="J7:K7"/>
    <mergeCell ref="J8:K8"/>
    <mergeCell ref="B6:E6"/>
    <mergeCell ref="F6:I6"/>
    <mergeCell ref="J6:M6"/>
    <mergeCell ref="B7:C7"/>
    <mergeCell ref="A4:M4"/>
    <mergeCell ref="A1:M1"/>
    <mergeCell ref="A2:M2"/>
    <mergeCell ref="A3:M3"/>
  </mergeCells>
  <printOptions/>
  <pageMargins left="0.75" right="0.5" top="0.75" bottom="1" header="0.5" footer="0.5"/>
  <pageSetup firstPageNumber="51" useFirstPageNumber="1" fitToHeight="2" horizontalDpi="600" verticalDpi="600" orientation="landscape" r:id="rId1"/>
  <headerFooter alignWithMargins="0">
    <oddFooter>&amp;L 1998 Connecticut Hospitalization Report&amp;R&amp;P</oddFooter>
  </headerFooter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1">
      <selection activeCell="N45" sqref="N45"/>
    </sheetView>
  </sheetViews>
  <sheetFormatPr defaultColWidth="9.33203125" defaultRowHeight="11.25"/>
  <cols>
    <col min="1" max="1" width="46.5" style="114" customWidth="1"/>
    <col min="2" max="2" width="8.33203125" style="116" customWidth="1"/>
    <col min="3" max="3" width="9" style="117" customWidth="1"/>
    <col min="4" max="4" width="8.33203125" style="118" customWidth="1"/>
    <col min="5" max="6" width="8.33203125" style="116" customWidth="1"/>
    <col min="7" max="7" width="8.83203125" style="114" customWidth="1"/>
    <col min="8" max="8" width="8.33203125" style="118" customWidth="1"/>
    <col min="9" max="10" width="8.33203125" style="116" customWidth="1"/>
    <col min="11" max="11" width="8.83203125" style="114" customWidth="1"/>
    <col min="12" max="12" width="8.33203125" style="118" customWidth="1"/>
    <col min="13" max="13" width="8.33203125" style="116" customWidth="1"/>
    <col min="14" max="16384" width="10.66015625" style="114" customWidth="1"/>
  </cols>
  <sheetData>
    <row r="1" spans="1:13" ht="12.75">
      <c r="A1" s="113" t="s">
        <v>196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2.75">
      <c r="A2" s="115" t="s">
        <v>48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115" t="s">
        <v>118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12.75">
      <c r="A4" s="115" t="s">
        <v>197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6" spans="1:13" s="147" customFormat="1" ht="12.75">
      <c r="A6" s="143"/>
      <c r="B6" s="144" t="s">
        <v>461</v>
      </c>
      <c r="C6" s="145"/>
      <c r="D6" s="145"/>
      <c r="E6" s="146"/>
      <c r="F6" s="144" t="s">
        <v>462</v>
      </c>
      <c r="G6" s="145"/>
      <c r="H6" s="145"/>
      <c r="I6" s="146"/>
      <c r="J6" s="144" t="s">
        <v>463</v>
      </c>
      <c r="K6" s="145"/>
      <c r="L6" s="145"/>
      <c r="M6" s="146"/>
    </row>
    <row r="7" spans="1:13" s="147" customFormat="1" ht="12.75">
      <c r="A7" s="48"/>
      <c r="B7" s="148" t="s">
        <v>464</v>
      </c>
      <c r="C7" s="149"/>
      <c r="D7" s="150" t="s">
        <v>3</v>
      </c>
      <c r="E7" s="151" t="s">
        <v>3</v>
      </c>
      <c r="F7" s="152"/>
      <c r="G7" s="153"/>
      <c r="H7" s="150" t="s">
        <v>3</v>
      </c>
      <c r="I7" s="151" t="s">
        <v>3</v>
      </c>
      <c r="J7" s="152"/>
      <c r="K7" s="153"/>
      <c r="L7" s="150" t="s">
        <v>3</v>
      </c>
      <c r="M7" s="151" t="s">
        <v>3</v>
      </c>
    </row>
    <row r="8" spans="1:13" s="147" customFormat="1" ht="12.75">
      <c r="A8" s="48"/>
      <c r="B8" s="154"/>
      <c r="C8" s="155"/>
      <c r="D8" s="156" t="s">
        <v>5</v>
      </c>
      <c r="E8" s="157" t="s">
        <v>6</v>
      </c>
      <c r="F8" s="154" t="s">
        <v>464</v>
      </c>
      <c r="G8" s="155"/>
      <c r="H8" s="156" t="s">
        <v>5</v>
      </c>
      <c r="I8" s="157" t="s">
        <v>6</v>
      </c>
      <c r="J8" s="154" t="s">
        <v>464</v>
      </c>
      <c r="K8" s="155"/>
      <c r="L8" s="156" t="s">
        <v>5</v>
      </c>
      <c r="M8" s="157" t="s">
        <v>6</v>
      </c>
    </row>
    <row r="9" spans="1:13" s="147" customFormat="1" ht="12.75">
      <c r="A9" s="48" t="s">
        <v>465</v>
      </c>
      <c r="B9" s="158" t="s">
        <v>466</v>
      </c>
      <c r="C9" s="157" t="s">
        <v>467</v>
      </c>
      <c r="D9" s="156" t="s">
        <v>120</v>
      </c>
      <c r="E9" s="157" t="s">
        <v>8</v>
      </c>
      <c r="F9" s="158" t="s">
        <v>466</v>
      </c>
      <c r="G9" s="157" t="s">
        <v>467</v>
      </c>
      <c r="H9" s="156" t="s">
        <v>120</v>
      </c>
      <c r="I9" s="157" t="s">
        <v>8</v>
      </c>
      <c r="J9" s="158" t="s">
        <v>466</v>
      </c>
      <c r="K9" s="157" t="s">
        <v>467</v>
      </c>
      <c r="L9" s="156" t="s">
        <v>120</v>
      </c>
      <c r="M9" s="157" t="s">
        <v>8</v>
      </c>
    </row>
    <row r="10" spans="1:13" ht="12.75">
      <c r="A10" s="159" t="s">
        <v>121</v>
      </c>
      <c r="B10" s="160">
        <v>16433</v>
      </c>
      <c r="C10" s="161">
        <v>538.1874</v>
      </c>
      <c r="D10" s="162">
        <v>4</v>
      </c>
      <c r="E10" s="163">
        <v>9526</v>
      </c>
      <c r="F10" s="160">
        <v>1419</v>
      </c>
      <c r="G10" s="161">
        <v>570.491147</v>
      </c>
      <c r="H10" s="162">
        <v>3</v>
      </c>
      <c r="I10" s="163">
        <v>7384</v>
      </c>
      <c r="J10" s="160">
        <v>1057</v>
      </c>
      <c r="K10" s="161">
        <v>440.701693</v>
      </c>
      <c r="L10" s="162">
        <v>2</v>
      </c>
      <c r="M10" s="163">
        <v>6572</v>
      </c>
    </row>
    <row r="11" spans="1:13" ht="12.75">
      <c r="A11" s="33" t="s">
        <v>122</v>
      </c>
      <c r="B11" s="120">
        <v>220</v>
      </c>
      <c r="C11" s="119">
        <v>8.30136</v>
      </c>
      <c r="D11" s="121">
        <v>2</v>
      </c>
      <c r="E11" s="122">
        <v>5420</v>
      </c>
      <c r="F11" s="120">
        <v>40</v>
      </c>
      <c r="G11" s="119">
        <v>13.9202</v>
      </c>
      <c r="H11" s="121">
        <v>2</v>
      </c>
      <c r="I11" s="122">
        <v>6495</v>
      </c>
      <c r="J11" s="120">
        <v>59</v>
      </c>
      <c r="K11" s="119">
        <v>19.5678</v>
      </c>
      <c r="L11" s="121">
        <v>2</v>
      </c>
      <c r="M11" s="122">
        <v>4595</v>
      </c>
    </row>
    <row r="12" spans="1:13" ht="12.75">
      <c r="A12" s="33" t="s">
        <v>123</v>
      </c>
      <c r="B12" s="120">
        <v>17</v>
      </c>
      <c r="C12" s="119">
        <v>0.65972</v>
      </c>
      <c r="D12" s="121">
        <v>1</v>
      </c>
      <c r="E12" s="122">
        <v>4093</v>
      </c>
      <c r="F12" s="123" t="s">
        <v>10</v>
      </c>
      <c r="G12" s="124" t="s">
        <v>10</v>
      </c>
      <c r="H12" s="121">
        <v>2</v>
      </c>
      <c r="I12" s="122">
        <v>3971</v>
      </c>
      <c r="J12" s="123" t="s">
        <v>10</v>
      </c>
      <c r="K12" s="124" t="s">
        <v>10</v>
      </c>
      <c r="L12" s="121">
        <v>22.5</v>
      </c>
      <c r="M12" s="122">
        <v>57226</v>
      </c>
    </row>
    <row r="13" spans="1:13" ht="12.75">
      <c r="A13" s="33" t="s">
        <v>124</v>
      </c>
      <c r="B13" s="120">
        <v>9348</v>
      </c>
      <c r="C13" s="119">
        <v>284.258</v>
      </c>
      <c r="D13" s="121">
        <v>4</v>
      </c>
      <c r="E13" s="122">
        <v>10583</v>
      </c>
      <c r="F13" s="120">
        <v>415</v>
      </c>
      <c r="G13" s="119">
        <v>198.436</v>
      </c>
      <c r="H13" s="121">
        <v>3</v>
      </c>
      <c r="I13" s="122">
        <v>8205</v>
      </c>
      <c r="J13" s="120">
        <v>273</v>
      </c>
      <c r="K13" s="119">
        <v>146.81</v>
      </c>
      <c r="L13" s="121">
        <v>3</v>
      </c>
      <c r="M13" s="122">
        <v>7518</v>
      </c>
    </row>
    <row r="14" spans="1:13" ht="12.75">
      <c r="A14" s="33" t="s">
        <v>125</v>
      </c>
      <c r="B14" s="120">
        <v>196</v>
      </c>
      <c r="C14" s="119">
        <v>7.2221</v>
      </c>
      <c r="D14" s="121">
        <v>6</v>
      </c>
      <c r="E14" s="122">
        <v>9359</v>
      </c>
      <c r="F14" s="120">
        <v>51</v>
      </c>
      <c r="G14" s="119">
        <v>18.9202</v>
      </c>
      <c r="H14" s="121">
        <v>3</v>
      </c>
      <c r="I14" s="122">
        <v>6180</v>
      </c>
      <c r="J14" s="120">
        <v>29</v>
      </c>
      <c r="K14" s="119">
        <v>11.5405</v>
      </c>
      <c r="L14" s="121">
        <v>8</v>
      </c>
      <c r="M14" s="122">
        <v>14493</v>
      </c>
    </row>
    <row r="15" spans="1:13" ht="12.75">
      <c r="A15" s="33" t="s">
        <v>126</v>
      </c>
      <c r="B15" s="120">
        <v>17</v>
      </c>
      <c r="C15" s="119">
        <v>0.66661</v>
      </c>
      <c r="D15" s="121">
        <v>2</v>
      </c>
      <c r="E15" s="122">
        <v>6605</v>
      </c>
      <c r="F15" s="120">
        <v>43</v>
      </c>
      <c r="G15" s="119">
        <v>13.7721</v>
      </c>
      <c r="H15" s="121">
        <v>5</v>
      </c>
      <c r="I15" s="122">
        <v>14770</v>
      </c>
      <c r="J15" s="120">
        <v>9</v>
      </c>
      <c r="K15" s="119">
        <v>3.3558</v>
      </c>
      <c r="L15" s="121">
        <v>3</v>
      </c>
      <c r="M15" s="122">
        <v>8726</v>
      </c>
    </row>
    <row r="16" spans="1:13" ht="12.75">
      <c r="A16" s="33" t="s">
        <v>127</v>
      </c>
      <c r="B16" s="120">
        <v>103</v>
      </c>
      <c r="C16" s="119">
        <v>3.72491</v>
      </c>
      <c r="D16" s="121">
        <v>2</v>
      </c>
      <c r="E16" s="122">
        <v>7567</v>
      </c>
      <c r="F16" s="120">
        <v>11</v>
      </c>
      <c r="G16" s="119">
        <v>3.949</v>
      </c>
      <c r="H16" s="121">
        <v>1</v>
      </c>
      <c r="I16" s="122">
        <v>6896</v>
      </c>
      <c r="J16" s="120">
        <v>17</v>
      </c>
      <c r="K16" s="119">
        <v>5.24929</v>
      </c>
      <c r="L16" s="121">
        <v>1</v>
      </c>
      <c r="M16" s="122">
        <v>4963</v>
      </c>
    </row>
    <row r="17" spans="1:13" ht="12.75">
      <c r="A17" s="33" t="s">
        <v>128</v>
      </c>
      <c r="B17" s="120">
        <v>1981</v>
      </c>
      <c r="C17" s="119">
        <v>74.3539</v>
      </c>
      <c r="D17" s="121">
        <v>3</v>
      </c>
      <c r="E17" s="122">
        <v>9025</v>
      </c>
      <c r="F17" s="120">
        <v>327</v>
      </c>
      <c r="G17" s="119">
        <v>113.996</v>
      </c>
      <c r="H17" s="121">
        <v>2</v>
      </c>
      <c r="I17" s="122">
        <v>7415</v>
      </c>
      <c r="J17" s="120">
        <v>321</v>
      </c>
      <c r="K17" s="119">
        <v>113.42</v>
      </c>
      <c r="L17" s="121">
        <v>2</v>
      </c>
      <c r="M17" s="122">
        <v>6966</v>
      </c>
    </row>
    <row r="18" spans="1:13" ht="12.75">
      <c r="A18" s="33" t="s">
        <v>129</v>
      </c>
      <c r="B18" s="120"/>
      <c r="C18" s="119"/>
      <c r="D18" s="121"/>
      <c r="E18" s="122"/>
      <c r="F18" s="120"/>
      <c r="G18" s="119"/>
      <c r="H18" s="121"/>
      <c r="I18" s="122"/>
      <c r="J18" s="120"/>
      <c r="K18" s="119"/>
      <c r="L18" s="121"/>
      <c r="M18" s="122"/>
    </row>
    <row r="19" spans="1:13" ht="12.75">
      <c r="A19" s="33" t="s">
        <v>130</v>
      </c>
      <c r="B19" s="120">
        <v>164</v>
      </c>
      <c r="C19" s="119">
        <v>6.55581</v>
      </c>
      <c r="D19" s="121">
        <v>2</v>
      </c>
      <c r="E19" s="122">
        <v>6222</v>
      </c>
      <c r="F19" s="120">
        <v>20</v>
      </c>
      <c r="G19" s="119">
        <v>6.96939</v>
      </c>
      <c r="H19" s="121">
        <v>1.5</v>
      </c>
      <c r="I19" s="122">
        <v>5129</v>
      </c>
      <c r="J19" s="120">
        <v>17</v>
      </c>
      <c r="K19" s="119">
        <v>5.70344</v>
      </c>
      <c r="L19" s="121">
        <v>2</v>
      </c>
      <c r="M19" s="122">
        <v>6259</v>
      </c>
    </row>
    <row r="20" spans="1:13" ht="12.75">
      <c r="A20" s="125" t="s">
        <v>198</v>
      </c>
      <c r="B20" s="120"/>
      <c r="C20" s="119"/>
      <c r="D20" s="121"/>
      <c r="E20" s="122"/>
      <c r="F20" s="120"/>
      <c r="G20" s="119"/>
      <c r="H20" s="121"/>
      <c r="I20" s="122"/>
      <c r="J20" s="120"/>
      <c r="K20" s="119"/>
      <c r="L20" s="121"/>
      <c r="M20" s="122"/>
    </row>
    <row r="21" spans="1:13" ht="12.75">
      <c r="A21" s="33" t="s">
        <v>132</v>
      </c>
      <c r="B21" s="120">
        <v>21</v>
      </c>
      <c r="C21" s="119">
        <v>0.74396</v>
      </c>
      <c r="D21" s="121">
        <v>5</v>
      </c>
      <c r="E21" s="122">
        <v>10632</v>
      </c>
      <c r="F21" s="123" t="s">
        <v>10</v>
      </c>
      <c r="G21" s="124" t="s">
        <v>10</v>
      </c>
      <c r="H21" s="121">
        <v>9</v>
      </c>
      <c r="I21" s="122">
        <v>19958</v>
      </c>
      <c r="J21" s="123" t="s">
        <v>10</v>
      </c>
      <c r="K21" s="124" t="s">
        <v>10</v>
      </c>
      <c r="L21" s="121">
        <v>2</v>
      </c>
      <c r="M21" s="122">
        <v>10974</v>
      </c>
    </row>
    <row r="22" spans="1:13" ht="12.75">
      <c r="A22" s="33" t="s">
        <v>199</v>
      </c>
      <c r="B22" s="120"/>
      <c r="C22" s="119"/>
      <c r="D22" s="121"/>
      <c r="E22" s="122"/>
      <c r="F22" s="123"/>
      <c r="G22" s="124"/>
      <c r="H22" s="121"/>
      <c r="I22" s="122"/>
      <c r="J22" s="123"/>
      <c r="K22" s="124"/>
      <c r="L22" s="121"/>
      <c r="M22" s="122"/>
    </row>
    <row r="23" spans="1:13" ht="12.75">
      <c r="A23" s="33" t="s">
        <v>134</v>
      </c>
      <c r="B23" s="120">
        <v>250</v>
      </c>
      <c r="C23" s="119">
        <v>9.53572</v>
      </c>
      <c r="D23" s="121">
        <v>3</v>
      </c>
      <c r="E23" s="122">
        <v>8357</v>
      </c>
      <c r="F23" s="120">
        <v>12</v>
      </c>
      <c r="G23" s="119">
        <v>4.93211</v>
      </c>
      <c r="H23" s="121">
        <v>2.5</v>
      </c>
      <c r="I23" s="122">
        <v>7753</v>
      </c>
      <c r="J23" s="120">
        <v>8</v>
      </c>
      <c r="K23" s="119">
        <v>2.78409</v>
      </c>
      <c r="L23" s="121">
        <v>2.5</v>
      </c>
      <c r="M23" s="122">
        <v>9650</v>
      </c>
    </row>
    <row r="24" spans="1:13" ht="12.75">
      <c r="A24" s="126" t="s">
        <v>135</v>
      </c>
      <c r="B24" s="120"/>
      <c r="C24" s="119"/>
      <c r="D24" s="121"/>
      <c r="E24" s="122"/>
      <c r="F24" s="120"/>
      <c r="G24" s="119"/>
      <c r="H24" s="121"/>
      <c r="I24" s="122"/>
      <c r="J24" s="120"/>
      <c r="K24" s="119"/>
      <c r="L24" s="121"/>
      <c r="M24" s="122"/>
    </row>
    <row r="25" spans="1:13" ht="12.75">
      <c r="A25" s="126" t="s">
        <v>200</v>
      </c>
      <c r="B25" s="120"/>
      <c r="C25" s="119"/>
      <c r="D25" s="121"/>
      <c r="E25" s="122"/>
      <c r="F25" s="120"/>
      <c r="G25" s="119"/>
      <c r="H25" s="121"/>
      <c r="I25" s="122"/>
      <c r="J25" s="120"/>
      <c r="K25" s="119"/>
      <c r="L25" s="121"/>
      <c r="M25" s="122"/>
    </row>
    <row r="26" spans="1:13" ht="12.75">
      <c r="A26" s="33" t="s">
        <v>157</v>
      </c>
      <c r="B26" s="120">
        <v>274</v>
      </c>
      <c r="C26" s="119">
        <v>9.71569</v>
      </c>
      <c r="D26" s="121">
        <v>3</v>
      </c>
      <c r="E26" s="122">
        <v>4424</v>
      </c>
      <c r="F26" s="120">
        <v>23</v>
      </c>
      <c r="G26" s="119">
        <v>8.66113</v>
      </c>
      <c r="H26" s="121">
        <v>3</v>
      </c>
      <c r="I26" s="122">
        <v>5260</v>
      </c>
      <c r="J26" s="120">
        <v>23</v>
      </c>
      <c r="K26" s="119">
        <v>8.68585</v>
      </c>
      <c r="L26" s="121">
        <v>2</v>
      </c>
      <c r="M26" s="122">
        <v>3241</v>
      </c>
    </row>
    <row r="27" spans="1:13" ht="12.75">
      <c r="A27" s="33" t="s">
        <v>137</v>
      </c>
      <c r="B27" s="120">
        <v>349</v>
      </c>
      <c r="C27" s="119">
        <v>11.9961</v>
      </c>
      <c r="D27" s="121">
        <v>2</v>
      </c>
      <c r="E27" s="122">
        <v>7232</v>
      </c>
      <c r="F27" s="120">
        <v>37</v>
      </c>
      <c r="G27" s="119">
        <v>12.9488</v>
      </c>
      <c r="H27" s="121">
        <v>1</v>
      </c>
      <c r="I27" s="122">
        <v>5810</v>
      </c>
      <c r="J27" s="120">
        <v>17</v>
      </c>
      <c r="K27" s="119">
        <v>7.95533</v>
      </c>
      <c r="L27" s="121">
        <v>2</v>
      </c>
      <c r="M27" s="122">
        <v>5533</v>
      </c>
    </row>
    <row r="28" spans="1:13" ht="12.75">
      <c r="A28" s="33" t="s">
        <v>138</v>
      </c>
      <c r="B28" s="120">
        <v>515</v>
      </c>
      <c r="C28" s="119">
        <v>18.3793</v>
      </c>
      <c r="D28" s="121">
        <v>2</v>
      </c>
      <c r="E28" s="122">
        <v>5589</v>
      </c>
      <c r="F28" s="120">
        <v>130</v>
      </c>
      <c r="G28" s="119">
        <v>49.4521</v>
      </c>
      <c r="H28" s="121">
        <v>3</v>
      </c>
      <c r="I28" s="122">
        <v>5614</v>
      </c>
      <c r="J28" s="120">
        <v>87</v>
      </c>
      <c r="K28" s="119">
        <v>32.5709</v>
      </c>
      <c r="L28" s="121">
        <v>2</v>
      </c>
      <c r="M28" s="122">
        <v>4106</v>
      </c>
    </row>
    <row r="29" spans="1:13" ht="12.75">
      <c r="A29" s="33" t="s">
        <v>139</v>
      </c>
      <c r="B29" s="120">
        <v>419</v>
      </c>
      <c r="C29" s="119">
        <v>16.0498</v>
      </c>
      <c r="D29" s="121">
        <v>2</v>
      </c>
      <c r="E29" s="122">
        <v>6730</v>
      </c>
      <c r="F29" s="120">
        <v>61</v>
      </c>
      <c r="G29" s="119">
        <v>21.408</v>
      </c>
      <c r="H29" s="121">
        <v>2</v>
      </c>
      <c r="I29" s="122">
        <v>5163</v>
      </c>
      <c r="J29" s="120">
        <v>37</v>
      </c>
      <c r="K29" s="119">
        <v>13.7366</v>
      </c>
      <c r="L29" s="121">
        <v>2</v>
      </c>
      <c r="M29" s="122">
        <v>5905</v>
      </c>
    </row>
    <row r="30" spans="1:13" ht="12.75">
      <c r="A30" s="33" t="s">
        <v>140</v>
      </c>
      <c r="B30" s="120">
        <v>136</v>
      </c>
      <c r="C30" s="119">
        <v>4.36622</v>
      </c>
      <c r="D30" s="121">
        <v>6</v>
      </c>
      <c r="E30" s="122">
        <v>15202</v>
      </c>
      <c r="F30" s="120">
        <v>13</v>
      </c>
      <c r="G30" s="119">
        <v>7.07902</v>
      </c>
      <c r="H30" s="121">
        <v>3</v>
      </c>
      <c r="I30" s="122">
        <v>9101</v>
      </c>
      <c r="J30" s="120">
        <v>9</v>
      </c>
      <c r="K30" s="119">
        <v>4.42303</v>
      </c>
      <c r="L30" s="121">
        <v>2</v>
      </c>
      <c r="M30" s="122">
        <v>7608</v>
      </c>
    </row>
    <row r="31" spans="1:13" ht="12.75">
      <c r="A31" s="159" t="s">
        <v>141</v>
      </c>
      <c r="B31" s="164">
        <v>1748</v>
      </c>
      <c r="C31" s="165">
        <f>C32+C36</f>
        <v>66.8096</v>
      </c>
      <c r="D31" s="166">
        <v>2</v>
      </c>
      <c r="E31" s="167">
        <v>5734</v>
      </c>
      <c r="F31" s="164">
        <v>447</v>
      </c>
      <c r="G31" s="165">
        <f>G32+G36</f>
        <v>148.8024</v>
      </c>
      <c r="H31" s="166">
        <v>2</v>
      </c>
      <c r="I31" s="167">
        <v>6632</v>
      </c>
      <c r="J31" s="164">
        <v>369</v>
      </c>
      <c r="K31" s="165">
        <f>K32+K36</f>
        <v>126.99340000000001</v>
      </c>
      <c r="L31" s="166">
        <v>2</v>
      </c>
      <c r="M31" s="167">
        <v>6035</v>
      </c>
    </row>
    <row r="32" spans="1:13" ht="12.75">
      <c r="A32" s="33" t="s">
        <v>142</v>
      </c>
      <c r="B32" s="120">
        <v>1419</v>
      </c>
      <c r="C32" s="119">
        <v>54.0092</v>
      </c>
      <c r="D32" s="121">
        <v>2</v>
      </c>
      <c r="E32" s="122">
        <v>5476</v>
      </c>
      <c r="F32" s="120">
        <v>151</v>
      </c>
      <c r="G32" s="119">
        <v>50.2858</v>
      </c>
      <c r="H32" s="121">
        <v>3</v>
      </c>
      <c r="I32" s="122">
        <v>5126</v>
      </c>
      <c r="J32" s="120">
        <v>171</v>
      </c>
      <c r="K32" s="119">
        <v>59.9022</v>
      </c>
      <c r="L32" s="121">
        <v>2</v>
      </c>
      <c r="M32" s="122">
        <v>4286</v>
      </c>
    </row>
    <row r="33" spans="1:17" s="11" customFormat="1" ht="11.25">
      <c r="A33" s="37" t="s">
        <v>143</v>
      </c>
      <c r="B33" s="127">
        <v>197</v>
      </c>
      <c r="C33" s="128">
        <v>7.651193</v>
      </c>
      <c r="D33" s="129">
        <v>4</v>
      </c>
      <c r="E33" s="130">
        <v>5870</v>
      </c>
      <c r="F33" s="127">
        <v>17</v>
      </c>
      <c r="G33" s="128">
        <v>5.644054</v>
      </c>
      <c r="H33" s="129">
        <v>3</v>
      </c>
      <c r="I33" s="130">
        <v>4898</v>
      </c>
      <c r="J33" s="127">
        <v>21</v>
      </c>
      <c r="K33" s="128">
        <v>7.586445</v>
      </c>
      <c r="L33" s="129">
        <v>4</v>
      </c>
      <c r="M33" s="130">
        <v>4105</v>
      </c>
      <c r="O33" s="131"/>
      <c r="P33" s="131"/>
      <c r="Q33" s="131"/>
    </row>
    <row r="34" spans="1:17" s="11" customFormat="1" ht="11.25">
      <c r="A34" s="37" t="s">
        <v>144</v>
      </c>
      <c r="B34" s="127">
        <v>12</v>
      </c>
      <c r="C34" s="128">
        <v>0.387865</v>
      </c>
      <c r="D34" s="129">
        <v>9.5</v>
      </c>
      <c r="E34" s="130">
        <v>14501</v>
      </c>
      <c r="F34" s="132" t="s">
        <v>10</v>
      </c>
      <c r="G34" s="133" t="s">
        <v>10</v>
      </c>
      <c r="H34" s="129"/>
      <c r="I34" s="130"/>
      <c r="J34" s="132" t="s">
        <v>10</v>
      </c>
      <c r="K34" s="133" t="s">
        <v>10</v>
      </c>
      <c r="L34" s="129"/>
      <c r="M34" s="130"/>
      <c r="O34" s="131"/>
      <c r="P34" s="131"/>
      <c r="Q34" s="131"/>
    </row>
    <row r="35" spans="1:17" s="11" customFormat="1" ht="11.25">
      <c r="A35" s="37" t="s">
        <v>145</v>
      </c>
      <c r="B35" s="127">
        <v>1136</v>
      </c>
      <c r="C35" s="128">
        <v>43.150365</v>
      </c>
      <c r="D35" s="129">
        <v>2</v>
      </c>
      <c r="E35" s="130">
        <v>5246</v>
      </c>
      <c r="F35" s="127">
        <v>122</v>
      </c>
      <c r="G35" s="128">
        <v>40.519</v>
      </c>
      <c r="H35" s="129">
        <v>3</v>
      </c>
      <c r="I35" s="130">
        <v>4908</v>
      </c>
      <c r="J35" s="127">
        <v>137</v>
      </c>
      <c r="K35" s="128">
        <v>47.252901</v>
      </c>
      <c r="L35" s="129">
        <v>2</v>
      </c>
      <c r="M35" s="130">
        <v>4199</v>
      </c>
      <c r="O35" s="131"/>
      <c r="P35" s="131"/>
      <c r="Q35" s="131"/>
    </row>
    <row r="36" spans="1:13" ht="12.75">
      <c r="A36" s="33" t="s">
        <v>146</v>
      </c>
      <c r="B36" s="120">
        <v>329</v>
      </c>
      <c r="C36" s="119">
        <v>12.8004</v>
      </c>
      <c r="D36" s="121">
        <v>2</v>
      </c>
      <c r="E36" s="122">
        <v>7419</v>
      </c>
      <c r="F36" s="120">
        <v>296</v>
      </c>
      <c r="G36" s="119">
        <v>98.5166</v>
      </c>
      <c r="H36" s="121">
        <v>2</v>
      </c>
      <c r="I36" s="122">
        <v>7153</v>
      </c>
      <c r="J36" s="120">
        <v>198</v>
      </c>
      <c r="K36" s="119">
        <v>67.0912</v>
      </c>
      <c r="L36" s="121">
        <v>2</v>
      </c>
      <c r="M36" s="122">
        <v>7761</v>
      </c>
    </row>
    <row r="37" spans="1:17" s="11" customFormat="1" ht="11.25">
      <c r="A37" s="37" t="s">
        <v>147</v>
      </c>
      <c r="B37" s="127">
        <v>40</v>
      </c>
      <c r="C37" s="128">
        <v>1.568323</v>
      </c>
      <c r="D37" s="129">
        <v>3</v>
      </c>
      <c r="E37" s="130">
        <v>7688</v>
      </c>
      <c r="F37" s="127">
        <v>71</v>
      </c>
      <c r="G37" s="128">
        <v>23.1524938</v>
      </c>
      <c r="H37" s="129">
        <v>1</v>
      </c>
      <c r="I37" s="130">
        <v>5821</v>
      </c>
      <c r="J37" s="127">
        <v>55</v>
      </c>
      <c r="K37" s="128">
        <v>17.601035</v>
      </c>
      <c r="L37" s="129">
        <v>2</v>
      </c>
      <c r="M37" s="130">
        <v>7760</v>
      </c>
      <c r="O37" s="131"/>
      <c r="P37" s="131"/>
      <c r="Q37" s="131"/>
    </row>
    <row r="38" spans="1:17" s="11" customFormat="1" ht="11.25">
      <c r="A38" s="37" t="s">
        <v>148</v>
      </c>
      <c r="B38" s="127">
        <v>27</v>
      </c>
      <c r="C38" s="128">
        <v>1.110429</v>
      </c>
      <c r="D38" s="129">
        <v>4</v>
      </c>
      <c r="E38" s="130">
        <v>13578</v>
      </c>
      <c r="F38" s="127">
        <v>69</v>
      </c>
      <c r="G38" s="128">
        <v>21.675256</v>
      </c>
      <c r="H38" s="129">
        <v>3</v>
      </c>
      <c r="I38" s="130">
        <v>11866</v>
      </c>
      <c r="J38" s="127">
        <v>45</v>
      </c>
      <c r="K38" s="128">
        <v>14.029698</v>
      </c>
      <c r="L38" s="129">
        <v>4</v>
      </c>
      <c r="M38" s="130">
        <v>14284</v>
      </c>
      <c r="O38" s="131"/>
      <c r="P38" s="131"/>
      <c r="Q38" s="131"/>
    </row>
    <row r="39" spans="1:17" s="11" customFormat="1" ht="11.25">
      <c r="A39" s="37" t="s">
        <v>149</v>
      </c>
      <c r="B39" s="127">
        <v>153</v>
      </c>
      <c r="C39" s="128">
        <v>5.955513</v>
      </c>
      <c r="D39" s="129">
        <v>2</v>
      </c>
      <c r="E39" s="130">
        <v>6502</v>
      </c>
      <c r="F39" s="127">
        <v>100</v>
      </c>
      <c r="G39" s="128">
        <v>34.235654</v>
      </c>
      <c r="H39" s="129">
        <v>2</v>
      </c>
      <c r="I39" s="130">
        <v>7015</v>
      </c>
      <c r="J39" s="127">
        <v>53</v>
      </c>
      <c r="K39" s="128">
        <v>19.913544</v>
      </c>
      <c r="L39" s="129">
        <v>2</v>
      </c>
      <c r="M39" s="130">
        <v>6791</v>
      </c>
      <c r="O39" s="131"/>
      <c r="P39" s="131"/>
      <c r="Q39" s="131"/>
    </row>
    <row r="40" spans="1:13" ht="12.75">
      <c r="A40" s="168" t="s">
        <v>201</v>
      </c>
      <c r="B40" s="160">
        <v>14</v>
      </c>
      <c r="C40" s="161">
        <v>0.4848</v>
      </c>
      <c r="D40" s="162">
        <v>2.5</v>
      </c>
      <c r="E40" s="163">
        <v>5723</v>
      </c>
      <c r="F40" s="169" t="s">
        <v>10</v>
      </c>
      <c r="G40" s="170" t="s">
        <v>10</v>
      </c>
      <c r="H40" s="162">
        <v>7</v>
      </c>
      <c r="I40" s="163">
        <v>17765</v>
      </c>
      <c r="J40" s="169" t="s">
        <v>10</v>
      </c>
      <c r="K40" s="170" t="s">
        <v>10</v>
      </c>
      <c r="L40" s="171">
        <v>1.5</v>
      </c>
      <c r="M40" s="172">
        <v>6939</v>
      </c>
    </row>
    <row r="41" spans="1:13" ht="12.75">
      <c r="A41" s="159" t="s">
        <v>188</v>
      </c>
      <c r="B41" s="160">
        <v>162</v>
      </c>
      <c r="C41" s="161">
        <v>5.92921</v>
      </c>
      <c r="D41" s="162">
        <v>3</v>
      </c>
      <c r="E41" s="163">
        <v>6102</v>
      </c>
      <c r="F41" s="160">
        <v>43</v>
      </c>
      <c r="G41" s="161">
        <v>14.7626</v>
      </c>
      <c r="H41" s="162">
        <v>3</v>
      </c>
      <c r="I41" s="163">
        <v>8475</v>
      </c>
      <c r="J41" s="160">
        <v>27</v>
      </c>
      <c r="K41" s="161">
        <v>10.5677</v>
      </c>
      <c r="L41" s="162">
        <v>2</v>
      </c>
      <c r="M41" s="163">
        <v>6160</v>
      </c>
    </row>
    <row r="42" spans="1:13" ht="12.75">
      <c r="A42" s="38"/>
      <c r="B42" s="135"/>
      <c r="C42" s="119"/>
      <c r="D42" s="121"/>
      <c r="E42" s="135"/>
      <c r="F42" s="135"/>
      <c r="G42" s="119"/>
      <c r="H42" s="121"/>
      <c r="I42" s="135"/>
      <c r="J42" s="136"/>
      <c r="K42" s="124"/>
      <c r="L42" s="134"/>
      <c r="M42" s="136"/>
    </row>
    <row r="43" spans="1:13" ht="12.75">
      <c r="A43" s="38"/>
      <c r="B43" s="135"/>
      <c r="C43" s="119"/>
      <c r="D43" s="121"/>
      <c r="E43" s="135"/>
      <c r="F43" s="135"/>
      <c r="G43" s="119"/>
      <c r="H43" s="121"/>
      <c r="I43" s="135"/>
      <c r="J43" s="136"/>
      <c r="K43" s="124"/>
      <c r="L43" s="134"/>
      <c r="M43" s="136"/>
    </row>
    <row r="44" spans="1:13" ht="12.75">
      <c r="A44" s="38" t="s">
        <v>152</v>
      </c>
      <c r="B44" s="135"/>
      <c r="C44" s="119"/>
      <c r="D44" s="121"/>
      <c r="E44" s="135"/>
      <c r="F44" s="135"/>
      <c r="G44" s="119"/>
      <c r="H44" s="121"/>
      <c r="I44" s="135"/>
      <c r="J44" s="136"/>
      <c r="K44" s="124"/>
      <c r="L44" s="134"/>
      <c r="M44" s="136"/>
    </row>
    <row r="45" ht="12.75">
      <c r="A45" s="24" t="s">
        <v>202</v>
      </c>
    </row>
    <row r="46" ht="12.75">
      <c r="A46" s="14" t="s">
        <v>97</v>
      </c>
    </row>
    <row r="47" ht="12.75">
      <c r="A47" s="137" t="s">
        <v>158</v>
      </c>
    </row>
    <row r="48" spans="1:13" s="142" customFormat="1" ht="12.75">
      <c r="A48" s="138" t="s">
        <v>203</v>
      </c>
      <c r="B48" s="139"/>
      <c r="C48" s="140"/>
      <c r="D48" s="141"/>
      <c r="E48" s="139"/>
      <c r="F48" s="139"/>
      <c r="H48" s="141"/>
      <c r="I48" s="139"/>
      <c r="J48" s="139"/>
      <c r="L48" s="141"/>
      <c r="M48" s="139"/>
    </row>
    <row r="49" ht="12.75">
      <c r="A49" s="137" t="s">
        <v>159</v>
      </c>
    </row>
    <row r="50" ht="12.75">
      <c r="A50" s="137" t="s">
        <v>154</v>
      </c>
    </row>
    <row r="51" ht="12.75">
      <c r="A51" s="137" t="s">
        <v>204</v>
      </c>
    </row>
    <row r="52" ht="12.75">
      <c r="A52" s="137" t="s">
        <v>156</v>
      </c>
    </row>
    <row r="53" ht="12.75">
      <c r="A53" s="24" t="s">
        <v>205</v>
      </c>
    </row>
  </sheetData>
  <mergeCells count="12">
    <mergeCell ref="F8:G8"/>
    <mergeCell ref="J8:K8"/>
    <mergeCell ref="B7:C8"/>
    <mergeCell ref="B6:E6"/>
    <mergeCell ref="F6:I6"/>
    <mergeCell ref="J6:M6"/>
    <mergeCell ref="F7:G7"/>
    <mergeCell ref="J7:K7"/>
    <mergeCell ref="A4:M4"/>
    <mergeCell ref="A1:M1"/>
    <mergeCell ref="A2:M2"/>
    <mergeCell ref="A3:M3"/>
  </mergeCells>
  <printOptions/>
  <pageMargins left="0.85" right="0.5" top="0.75" bottom="1" header="0.5" footer="0.5"/>
  <pageSetup firstPageNumber="53" useFirstPageNumber="1" fitToHeight="2" horizontalDpi="600" verticalDpi="600" orientation="landscape" r:id="rId1"/>
  <headerFooter alignWithMargins="0">
    <oddFooter>&amp;L&amp;"Optim,Regular"1998 CONNECTICUT RESIDENT HOSPITALIZATIONS&amp;R&amp;P</oddFooter>
  </headerFooter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L13" sqref="L13"/>
    </sheetView>
  </sheetViews>
  <sheetFormatPr defaultColWidth="9.33203125" defaultRowHeight="11.25"/>
  <cols>
    <col min="1" max="1" width="8.83203125" style="83" customWidth="1"/>
    <col min="2" max="2" width="5.16015625" style="110" customWidth="1"/>
    <col min="3" max="3" width="13.83203125" style="111" customWidth="1"/>
    <col min="4" max="4" width="14.83203125" style="82" customWidth="1"/>
    <col min="5" max="5" width="14.5" style="83" customWidth="1"/>
    <col min="6" max="6" width="14.83203125" style="83" customWidth="1"/>
    <col min="7" max="7" width="14.66015625" style="83" customWidth="1"/>
    <col min="8" max="8" width="14.83203125" style="82" customWidth="1"/>
    <col min="9" max="9" width="15" style="83" customWidth="1"/>
    <col min="10" max="10" width="10.66015625" style="82" customWidth="1"/>
    <col min="11" max="16384" width="10.66015625" style="83" customWidth="1"/>
  </cols>
  <sheetData>
    <row r="1" spans="1:10" s="76" customFormat="1" ht="12.75">
      <c r="A1" s="74" t="s">
        <v>232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s="76" customFormat="1" ht="12.75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5"/>
    </row>
    <row r="3" spans="1:10" s="76" customFormat="1" ht="14.25">
      <c r="A3" s="77" t="s">
        <v>415</v>
      </c>
      <c r="B3" s="77"/>
      <c r="C3" s="77"/>
      <c r="D3" s="77"/>
      <c r="E3" s="77"/>
      <c r="F3" s="77"/>
      <c r="G3" s="77"/>
      <c r="H3" s="77"/>
      <c r="I3" s="77"/>
      <c r="J3" s="75"/>
    </row>
    <row r="4" spans="1:9" ht="12.75">
      <c r="A4" s="78"/>
      <c r="B4" s="79"/>
      <c r="C4" s="80"/>
      <c r="D4" s="81"/>
      <c r="E4" s="78"/>
      <c r="F4" s="78"/>
      <c r="G4" s="78"/>
      <c r="H4" s="81"/>
      <c r="I4" s="78"/>
    </row>
    <row r="5" spans="1:10" s="90" customFormat="1" ht="12">
      <c r="A5" s="84"/>
      <c r="B5" s="85"/>
      <c r="C5" s="86" t="s">
        <v>233</v>
      </c>
      <c r="D5" s="87"/>
      <c r="E5" s="87"/>
      <c r="F5" s="87"/>
      <c r="G5" s="87"/>
      <c r="H5" s="87"/>
      <c r="I5" s="88"/>
      <c r="J5" s="89"/>
    </row>
    <row r="6" spans="1:10" s="97" customFormat="1" ht="11.25">
      <c r="A6" s="91" t="s">
        <v>234</v>
      </c>
      <c r="B6" s="92" t="s">
        <v>208</v>
      </c>
      <c r="C6" s="93" t="s">
        <v>235</v>
      </c>
      <c r="D6" s="94" t="s">
        <v>236</v>
      </c>
      <c r="E6" s="93" t="s">
        <v>237</v>
      </c>
      <c r="F6" s="93" t="s">
        <v>238</v>
      </c>
      <c r="G6" s="93" t="s">
        <v>239</v>
      </c>
      <c r="H6" s="95" t="s">
        <v>240</v>
      </c>
      <c r="I6" s="93" t="s">
        <v>241</v>
      </c>
      <c r="J6" s="96"/>
    </row>
    <row r="7" spans="1:10" s="100" customFormat="1" ht="22.5">
      <c r="A7" s="98" t="s">
        <v>242</v>
      </c>
      <c r="B7" s="42">
        <v>1</v>
      </c>
      <c r="C7" s="43" t="s">
        <v>243</v>
      </c>
      <c r="D7" s="44" t="s">
        <v>244</v>
      </c>
      <c r="E7" s="44" t="s">
        <v>245</v>
      </c>
      <c r="F7" s="44" t="s">
        <v>246</v>
      </c>
      <c r="G7" s="44" t="s">
        <v>247</v>
      </c>
      <c r="H7" s="44" t="s">
        <v>248</v>
      </c>
      <c r="I7" s="44" t="s">
        <v>249</v>
      </c>
      <c r="J7" s="99"/>
    </row>
    <row r="8" spans="1:10" s="100" customFormat="1" ht="22.5">
      <c r="A8" s="101"/>
      <c r="B8" s="42">
        <v>2</v>
      </c>
      <c r="C8" s="43" t="s">
        <v>250</v>
      </c>
      <c r="D8" s="44" t="s">
        <v>251</v>
      </c>
      <c r="E8" s="44" t="s">
        <v>252</v>
      </c>
      <c r="F8" s="44" t="s">
        <v>253</v>
      </c>
      <c r="G8" s="44" t="s">
        <v>254</v>
      </c>
      <c r="H8" s="44" t="s">
        <v>255</v>
      </c>
      <c r="I8" s="44" t="s">
        <v>256</v>
      </c>
      <c r="J8" s="99"/>
    </row>
    <row r="9" spans="1:10" s="100" customFormat="1" ht="22.5">
      <c r="A9" s="101"/>
      <c r="B9" s="42">
        <v>3</v>
      </c>
      <c r="C9" s="43" t="s">
        <v>257</v>
      </c>
      <c r="D9" s="44" t="s">
        <v>258</v>
      </c>
      <c r="E9" s="44" t="s">
        <v>259</v>
      </c>
      <c r="F9" s="44" t="s">
        <v>260</v>
      </c>
      <c r="G9" s="44" t="s">
        <v>416</v>
      </c>
      <c r="H9" s="44" t="s">
        <v>261</v>
      </c>
      <c r="I9" s="44" t="s">
        <v>262</v>
      </c>
      <c r="J9" s="99"/>
    </row>
    <row r="10" spans="1:10" s="100" customFormat="1" ht="22.5">
      <c r="A10" s="101"/>
      <c r="B10" s="42">
        <v>4</v>
      </c>
      <c r="C10" s="43" t="s">
        <v>263</v>
      </c>
      <c r="D10" s="44" t="s">
        <v>264</v>
      </c>
      <c r="E10" s="44" t="s">
        <v>265</v>
      </c>
      <c r="F10" s="44" t="s">
        <v>266</v>
      </c>
      <c r="G10" s="44" t="s">
        <v>267</v>
      </c>
      <c r="H10" s="44" t="s">
        <v>268</v>
      </c>
      <c r="I10" s="44" t="s">
        <v>269</v>
      </c>
      <c r="J10" s="99"/>
    </row>
    <row r="11" spans="1:10" s="100" customFormat="1" ht="22.5">
      <c r="A11" s="101"/>
      <c r="B11" s="42">
        <v>5</v>
      </c>
      <c r="C11" s="43" t="s">
        <v>417</v>
      </c>
      <c r="D11" s="44" t="s">
        <v>418</v>
      </c>
      <c r="E11" s="44" t="s">
        <v>270</v>
      </c>
      <c r="F11" s="44" t="s">
        <v>271</v>
      </c>
      <c r="G11" s="44" t="s">
        <v>272</v>
      </c>
      <c r="H11" s="44" t="s">
        <v>419</v>
      </c>
      <c r="I11" s="44" t="s">
        <v>273</v>
      </c>
      <c r="J11" s="99"/>
    </row>
    <row r="12" spans="1:10" s="100" customFormat="1" ht="22.5">
      <c r="A12" s="101"/>
      <c r="B12" s="42">
        <v>6</v>
      </c>
      <c r="C12" s="43" t="s">
        <v>274</v>
      </c>
      <c r="D12" s="44" t="s">
        <v>275</v>
      </c>
      <c r="E12" s="44" t="s">
        <v>276</v>
      </c>
      <c r="F12" s="44" t="s">
        <v>420</v>
      </c>
      <c r="G12" s="44" t="s">
        <v>277</v>
      </c>
      <c r="H12" s="44" t="s">
        <v>278</v>
      </c>
      <c r="I12" s="44" t="s">
        <v>421</v>
      </c>
      <c r="J12" s="99"/>
    </row>
    <row r="13" spans="1:10" s="100" customFormat="1" ht="22.5">
      <c r="A13" s="101"/>
      <c r="B13" s="42">
        <v>7</v>
      </c>
      <c r="C13" s="43" t="s">
        <v>279</v>
      </c>
      <c r="D13" s="44" t="s">
        <v>280</v>
      </c>
      <c r="E13" s="44" t="s">
        <v>422</v>
      </c>
      <c r="F13" s="44" t="s">
        <v>281</v>
      </c>
      <c r="G13" s="44" t="s">
        <v>282</v>
      </c>
      <c r="H13" s="44" t="s">
        <v>283</v>
      </c>
      <c r="I13" s="44" t="s">
        <v>284</v>
      </c>
      <c r="J13" s="99"/>
    </row>
    <row r="14" spans="1:10" s="100" customFormat="1" ht="22.5">
      <c r="A14" s="101"/>
      <c r="B14" s="42">
        <v>8</v>
      </c>
      <c r="C14" s="43" t="s">
        <v>285</v>
      </c>
      <c r="D14" s="44" t="s">
        <v>286</v>
      </c>
      <c r="E14" s="44" t="s">
        <v>287</v>
      </c>
      <c r="F14" s="44" t="s">
        <v>288</v>
      </c>
      <c r="G14" s="44" t="s">
        <v>289</v>
      </c>
      <c r="H14" s="44" t="s">
        <v>290</v>
      </c>
      <c r="I14" s="44" t="s">
        <v>291</v>
      </c>
      <c r="J14" s="99"/>
    </row>
    <row r="15" spans="1:10" s="100" customFormat="1" ht="22.5">
      <c r="A15" s="101"/>
      <c r="B15" s="42">
        <v>9</v>
      </c>
      <c r="C15" s="43" t="s">
        <v>292</v>
      </c>
      <c r="D15" s="44" t="s">
        <v>293</v>
      </c>
      <c r="E15" s="44" t="s">
        <v>294</v>
      </c>
      <c r="F15" s="44" t="s">
        <v>295</v>
      </c>
      <c r="G15" s="44" t="s">
        <v>423</v>
      </c>
      <c r="H15" s="44" t="s">
        <v>424</v>
      </c>
      <c r="I15" s="44" t="s">
        <v>296</v>
      </c>
      <c r="J15" s="99"/>
    </row>
    <row r="16" spans="1:10" s="100" customFormat="1" ht="22.5">
      <c r="A16" s="102"/>
      <c r="B16" s="45">
        <v>10</v>
      </c>
      <c r="C16" s="46" t="s">
        <v>425</v>
      </c>
      <c r="D16" s="47" t="s">
        <v>297</v>
      </c>
      <c r="E16" s="47" t="s">
        <v>426</v>
      </c>
      <c r="F16" s="47" t="s">
        <v>427</v>
      </c>
      <c r="G16" s="47" t="s">
        <v>298</v>
      </c>
      <c r="H16" s="47" t="s">
        <v>299</v>
      </c>
      <c r="I16" s="47" t="s">
        <v>428</v>
      </c>
      <c r="J16" s="99"/>
    </row>
    <row r="17" spans="1:10" s="100" customFormat="1" ht="22.5">
      <c r="A17" s="103" t="s">
        <v>1</v>
      </c>
      <c r="B17" s="42">
        <v>1</v>
      </c>
      <c r="C17" s="43" t="s">
        <v>300</v>
      </c>
      <c r="D17" s="44" t="s">
        <v>301</v>
      </c>
      <c r="E17" s="44" t="s">
        <v>302</v>
      </c>
      <c r="F17" s="44" t="s">
        <v>303</v>
      </c>
      <c r="G17" s="44" t="s">
        <v>304</v>
      </c>
      <c r="H17" s="44" t="s">
        <v>305</v>
      </c>
      <c r="I17" s="44" t="s">
        <v>306</v>
      </c>
      <c r="J17" s="99"/>
    </row>
    <row r="18" spans="1:10" s="100" customFormat="1" ht="22.5">
      <c r="A18" s="101"/>
      <c r="B18" s="42">
        <v>2</v>
      </c>
      <c r="C18" s="43" t="s">
        <v>307</v>
      </c>
      <c r="D18" s="44" t="s">
        <v>308</v>
      </c>
      <c r="E18" s="44" t="s">
        <v>309</v>
      </c>
      <c r="F18" s="44" t="s">
        <v>310</v>
      </c>
      <c r="G18" s="44" t="s">
        <v>311</v>
      </c>
      <c r="H18" s="44" t="s">
        <v>312</v>
      </c>
      <c r="I18" s="44" t="s">
        <v>313</v>
      </c>
      <c r="J18" s="99"/>
    </row>
    <row r="19" spans="1:10" s="100" customFormat="1" ht="22.5">
      <c r="A19" s="101"/>
      <c r="B19" s="42">
        <v>3</v>
      </c>
      <c r="C19" s="43" t="s">
        <v>314</v>
      </c>
      <c r="D19" s="44" t="s">
        <v>315</v>
      </c>
      <c r="E19" s="44" t="s">
        <v>316</v>
      </c>
      <c r="F19" s="44" t="s">
        <v>317</v>
      </c>
      <c r="G19" s="44" t="s">
        <v>318</v>
      </c>
      <c r="H19" s="44" t="s">
        <v>319</v>
      </c>
      <c r="I19" s="44" t="s">
        <v>320</v>
      </c>
      <c r="J19" s="99"/>
    </row>
    <row r="20" spans="1:10" s="100" customFormat="1" ht="22.5">
      <c r="A20" s="101"/>
      <c r="B20" s="42">
        <v>4</v>
      </c>
      <c r="C20" s="43" t="s">
        <v>321</v>
      </c>
      <c r="D20" s="44" t="s">
        <v>322</v>
      </c>
      <c r="E20" s="44" t="s">
        <v>323</v>
      </c>
      <c r="F20" s="44" t="s">
        <v>324</v>
      </c>
      <c r="G20" s="44" t="s">
        <v>429</v>
      </c>
      <c r="H20" s="44" t="s">
        <v>430</v>
      </c>
      <c r="I20" s="44" t="s">
        <v>325</v>
      </c>
      <c r="J20" s="99"/>
    </row>
    <row r="21" spans="1:10" s="100" customFormat="1" ht="22.5">
      <c r="A21" s="101"/>
      <c r="B21" s="42">
        <v>5</v>
      </c>
      <c r="C21" s="43" t="s">
        <v>431</v>
      </c>
      <c r="D21" s="44" t="s">
        <v>432</v>
      </c>
      <c r="E21" s="44" t="s">
        <v>326</v>
      </c>
      <c r="F21" s="44" t="s">
        <v>327</v>
      </c>
      <c r="G21" s="44" t="s">
        <v>328</v>
      </c>
      <c r="H21" s="44" t="s">
        <v>329</v>
      </c>
      <c r="I21" s="44" t="s">
        <v>330</v>
      </c>
      <c r="J21" s="99"/>
    </row>
    <row r="22" spans="1:10" s="100" customFormat="1" ht="22.5">
      <c r="A22" s="101"/>
      <c r="B22" s="42">
        <v>6</v>
      </c>
      <c r="C22" s="43" t="s">
        <v>331</v>
      </c>
      <c r="D22" s="44" t="s">
        <v>332</v>
      </c>
      <c r="E22" s="44" t="s">
        <v>433</v>
      </c>
      <c r="F22" s="44" t="s">
        <v>333</v>
      </c>
      <c r="G22" s="44" t="s">
        <v>334</v>
      </c>
      <c r="H22" s="44" t="s">
        <v>335</v>
      </c>
      <c r="I22" s="44" t="s">
        <v>434</v>
      </c>
      <c r="J22" s="99"/>
    </row>
    <row r="23" spans="1:10" s="100" customFormat="1" ht="22.5">
      <c r="A23" s="101"/>
      <c r="B23" s="42">
        <v>7</v>
      </c>
      <c r="C23" s="43" t="s">
        <v>336</v>
      </c>
      <c r="D23" s="44" t="s">
        <v>337</v>
      </c>
      <c r="E23" s="104" t="s">
        <v>338</v>
      </c>
      <c r="F23" s="44" t="s">
        <v>339</v>
      </c>
      <c r="G23" s="44" t="s">
        <v>340</v>
      </c>
      <c r="H23" s="44" t="s">
        <v>341</v>
      </c>
      <c r="I23" s="44" t="s">
        <v>342</v>
      </c>
      <c r="J23" s="99"/>
    </row>
    <row r="24" spans="1:10" s="100" customFormat="1" ht="22.5">
      <c r="A24" s="101"/>
      <c r="B24" s="42">
        <v>8</v>
      </c>
      <c r="C24" s="43" t="s">
        <v>343</v>
      </c>
      <c r="D24" s="44" t="s">
        <v>344</v>
      </c>
      <c r="E24" s="44" t="s">
        <v>345</v>
      </c>
      <c r="F24" s="104" t="s">
        <v>346</v>
      </c>
      <c r="G24" s="44" t="s">
        <v>347</v>
      </c>
      <c r="H24" s="44" t="s">
        <v>348</v>
      </c>
      <c r="I24" s="44" t="s">
        <v>349</v>
      </c>
      <c r="J24" s="99"/>
    </row>
    <row r="25" spans="1:10" s="100" customFormat="1" ht="22.5">
      <c r="A25" s="101"/>
      <c r="B25" s="42">
        <v>9</v>
      </c>
      <c r="C25" s="43" t="s">
        <v>350</v>
      </c>
      <c r="D25" s="44" t="s">
        <v>351</v>
      </c>
      <c r="E25" s="44" t="s">
        <v>352</v>
      </c>
      <c r="F25" s="44" t="s">
        <v>435</v>
      </c>
      <c r="G25" s="44" t="s">
        <v>436</v>
      </c>
      <c r="H25" s="44" t="s">
        <v>437</v>
      </c>
      <c r="I25" s="44" t="s">
        <v>353</v>
      </c>
      <c r="J25" s="99"/>
    </row>
    <row r="26" spans="1:10" s="100" customFormat="1" ht="22.5">
      <c r="A26" s="102"/>
      <c r="B26" s="45">
        <v>10</v>
      </c>
      <c r="C26" s="46" t="s">
        <v>438</v>
      </c>
      <c r="D26" s="47" t="s">
        <v>354</v>
      </c>
      <c r="E26" s="47" t="s">
        <v>355</v>
      </c>
      <c r="F26" s="47" t="s">
        <v>356</v>
      </c>
      <c r="G26" s="47" t="s">
        <v>357</v>
      </c>
      <c r="H26" s="105" t="s">
        <v>358</v>
      </c>
      <c r="I26" s="47" t="s">
        <v>439</v>
      </c>
      <c r="J26" s="99"/>
    </row>
    <row r="27" spans="1:10" s="100" customFormat="1" ht="22.5">
      <c r="A27" s="103" t="s">
        <v>2</v>
      </c>
      <c r="B27" s="42">
        <v>1</v>
      </c>
      <c r="C27" s="43" t="s">
        <v>359</v>
      </c>
      <c r="D27" s="44" t="s">
        <v>360</v>
      </c>
      <c r="E27" s="44" t="s">
        <v>361</v>
      </c>
      <c r="F27" s="44" t="s">
        <v>362</v>
      </c>
      <c r="G27" s="44" t="s">
        <v>440</v>
      </c>
      <c r="H27" s="44" t="s">
        <v>363</v>
      </c>
      <c r="I27" s="44" t="s">
        <v>364</v>
      </c>
      <c r="J27" s="99"/>
    </row>
    <row r="28" spans="1:10" s="100" customFormat="1" ht="22.5">
      <c r="A28" s="101"/>
      <c r="B28" s="42">
        <v>2</v>
      </c>
      <c r="C28" s="43" t="s">
        <v>365</v>
      </c>
      <c r="D28" s="44" t="s">
        <v>366</v>
      </c>
      <c r="E28" s="44" t="s">
        <v>367</v>
      </c>
      <c r="F28" s="44" t="s">
        <v>368</v>
      </c>
      <c r="G28" s="44" t="s">
        <v>369</v>
      </c>
      <c r="H28" s="44" t="s">
        <v>370</v>
      </c>
      <c r="I28" s="44" t="s">
        <v>371</v>
      </c>
      <c r="J28" s="99"/>
    </row>
    <row r="29" spans="1:10" s="100" customFormat="1" ht="22.5">
      <c r="A29" s="101"/>
      <c r="B29" s="42">
        <v>3</v>
      </c>
      <c r="C29" s="43" t="s">
        <v>372</v>
      </c>
      <c r="D29" s="44" t="s">
        <v>373</v>
      </c>
      <c r="E29" s="44" t="s">
        <v>374</v>
      </c>
      <c r="F29" s="44" t="s">
        <v>375</v>
      </c>
      <c r="G29" s="44" t="s">
        <v>376</v>
      </c>
      <c r="H29" s="44" t="s">
        <v>377</v>
      </c>
      <c r="I29" s="44" t="s">
        <v>378</v>
      </c>
      <c r="J29" s="99"/>
    </row>
    <row r="30" spans="1:10" s="100" customFormat="1" ht="22.5">
      <c r="A30" s="101"/>
      <c r="B30" s="42">
        <v>4</v>
      </c>
      <c r="C30" s="43" t="s">
        <v>441</v>
      </c>
      <c r="D30" s="44" t="s">
        <v>379</v>
      </c>
      <c r="E30" s="44" t="s">
        <v>380</v>
      </c>
      <c r="F30" s="44" t="s">
        <v>442</v>
      </c>
      <c r="G30" s="44" t="s">
        <v>381</v>
      </c>
      <c r="H30" s="44" t="s">
        <v>382</v>
      </c>
      <c r="I30" s="44" t="s">
        <v>443</v>
      </c>
      <c r="J30" s="99"/>
    </row>
    <row r="31" spans="1:10" s="100" customFormat="1" ht="22.5">
      <c r="A31" s="101"/>
      <c r="B31" s="42">
        <v>5</v>
      </c>
      <c r="C31" s="43" t="s">
        <v>383</v>
      </c>
      <c r="D31" s="44" t="s">
        <v>444</v>
      </c>
      <c r="E31" s="44" t="s">
        <v>384</v>
      </c>
      <c r="F31" s="44" t="s">
        <v>385</v>
      </c>
      <c r="G31" s="44" t="s">
        <v>386</v>
      </c>
      <c r="H31" s="44" t="s">
        <v>445</v>
      </c>
      <c r="I31" s="44" t="s">
        <v>387</v>
      </c>
      <c r="J31" s="99"/>
    </row>
    <row r="32" spans="1:10" s="100" customFormat="1" ht="22.5">
      <c r="A32" s="101"/>
      <c r="B32" s="42">
        <v>6</v>
      </c>
      <c r="C32" s="43" t="s">
        <v>388</v>
      </c>
      <c r="D32" s="44" t="s">
        <v>389</v>
      </c>
      <c r="E32" s="44" t="s">
        <v>390</v>
      </c>
      <c r="F32" s="44" t="s">
        <v>391</v>
      </c>
      <c r="G32" s="44" t="s">
        <v>392</v>
      </c>
      <c r="H32" s="44" t="s">
        <v>393</v>
      </c>
      <c r="I32" s="44" t="s">
        <v>394</v>
      </c>
      <c r="J32" s="99"/>
    </row>
    <row r="33" spans="1:10" s="100" customFormat="1" ht="22.5">
      <c r="A33" s="101"/>
      <c r="B33" s="42">
        <v>7</v>
      </c>
      <c r="C33" s="43" t="s">
        <v>395</v>
      </c>
      <c r="D33" s="44" t="s">
        <v>396</v>
      </c>
      <c r="E33" s="44" t="s">
        <v>397</v>
      </c>
      <c r="F33" s="44" t="s">
        <v>398</v>
      </c>
      <c r="G33" s="44" t="s">
        <v>399</v>
      </c>
      <c r="H33" s="44" t="s">
        <v>400</v>
      </c>
      <c r="I33" s="44" t="s">
        <v>401</v>
      </c>
      <c r="J33" s="99"/>
    </row>
    <row r="34" spans="1:10" s="100" customFormat="1" ht="22.5">
      <c r="A34" s="101"/>
      <c r="B34" s="42">
        <v>8</v>
      </c>
      <c r="C34" s="43" t="s">
        <v>402</v>
      </c>
      <c r="D34" s="44" t="s">
        <v>403</v>
      </c>
      <c r="E34" s="44" t="s">
        <v>446</v>
      </c>
      <c r="F34" s="44" t="s">
        <v>447</v>
      </c>
      <c r="G34" s="44" t="s">
        <v>404</v>
      </c>
      <c r="H34" s="44" t="s">
        <v>405</v>
      </c>
      <c r="I34" s="44" t="s">
        <v>406</v>
      </c>
      <c r="J34" s="99"/>
    </row>
    <row r="35" spans="1:10" s="100" customFormat="1" ht="22.5">
      <c r="A35" s="101"/>
      <c r="B35" s="42">
        <v>9</v>
      </c>
      <c r="C35" s="43" t="s">
        <v>407</v>
      </c>
      <c r="D35" s="44" t="s">
        <v>408</v>
      </c>
      <c r="E35" s="44" t="s">
        <v>448</v>
      </c>
      <c r="F35" s="104" t="s">
        <v>409</v>
      </c>
      <c r="G35" s="44" t="s">
        <v>449</v>
      </c>
      <c r="H35" s="44" t="s">
        <v>450</v>
      </c>
      <c r="I35" s="44" t="s">
        <v>451</v>
      </c>
      <c r="J35" s="99"/>
    </row>
    <row r="36" spans="1:10" s="100" customFormat="1" ht="22.5">
      <c r="A36" s="102"/>
      <c r="B36" s="45">
        <v>10</v>
      </c>
      <c r="C36" s="46" t="s">
        <v>452</v>
      </c>
      <c r="D36" s="105" t="s">
        <v>453</v>
      </c>
      <c r="E36" s="47" t="s">
        <v>410</v>
      </c>
      <c r="F36" s="47" t="s">
        <v>411</v>
      </c>
      <c r="G36" s="47" t="s">
        <v>412</v>
      </c>
      <c r="H36" s="47" t="s">
        <v>413</v>
      </c>
      <c r="I36" s="47" t="s">
        <v>414</v>
      </c>
      <c r="J36" s="99"/>
    </row>
    <row r="37" spans="1:10" s="107" customFormat="1" ht="11.25">
      <c r="A37" s="106" t="s">
        <v>454</v>
      </c>
      <c r="C37" s="108"/>
      <c r="D37" s="109"/>
      <c r="H37" s="109"/>
      <c r="J37" s="109"/>
    </row>
    <row r="38" spans="1:10" s="107" customFormat="1" ht="11.25">
      <c r="A38" s="106" t="s">
        <v>455</v>
      </c>
      <c r="C38" s="108"/>
      <c r="D38" s="109"/>
      <c r="H38" s="109"/>
      <c r="J38" s="109"/>
    </row>
    <row r="39" spans="1:6" ht="12.75">
      <c r="A39" s="106" t="s">
        <v>456</v>
      </c>
      <c r="F39" s="112"/>
    </row>
  </sheetData>
  <mergeCells count="4">
    <mergeCell ref="C5:I5"/>
    <mergeCell ref="A1:I1"/>
    <mergeCell ref="A2:I2"/>
    <mergeCell ref="A3:I3"/>
  </mergeCells>
  <printOptions/>
  <pageMargins left="0.88" right="0.33" top="0.75" bottom="0.75" header="0.5" footer="0.25"/>
  <pageSetup firstPageNumber="55" useFirstPageNumber="1" horizontalDpi="600" verticalDpi="600" orientation="portrait" r:id="rId1"/>
  <headerFooter alignWithMargins="0">
    <oddFooter>&amp;L&amp;"Optim,Regular"1998 CONNECTICUT RESIDENT HOSPITALIZATIONS&amp;R&amp;"Optim,Regular"&amp;9&amp;P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9"/>
  <sheetViews>
    <sheetView zoomScaleSheetLayoutView="75" workbookViewId="0" topLeftCell="A1">
      <selection activeCell="N9" sqref="N9"/>
    </sheetView>
  </sheetViews>
  <sheetFormatPr defaultColWidth="9.33203125" defaultRowHeight="11.25"/>
  <cols>
    <col min="1" max="1" width="68.33203125" style="14" customWidth="1"/>
    <col min="2" max="2" width="11" style="321" customWidth="1"/>
    <col min="3" max="3" width="11" style="322" customWidth="1"/>
    <col min="4" max="4" width="11" style="323" customWidth="1"/>
    <col min="5" max="6" width="11" style="321" customWidth="1"/>
    <col min="7" max="7" width="6.83203125" style="11" customWidth="1"/>
    <col min="8" max="8" width="6.5" style="12" customWidth="1"/>
    <col min="9" max="9" width="7.66015625" style="13" customWidth="1"/>
    <col min="10" max="10" width="7.5" style="13" customWidth="1"/>
    <col min="11" max="11" width="8.33203125" style="14" customWidth="1"/>
    <col min="12" max="12" width="6.5" style="12" customWidth="1"/>
    <col min="13" max="13" width="7.66015625" style="13" customWidth="1"/>
    <col min="14" max="16384" width="10.66015625" style="14" customWidth="1"/>
  </cols>
  <sheetData>
    <row r="1" spans="1:13" s="3" customFormat="1" ht="12.75">
      <c r="A1" s="1" t="s">
        <v>160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s="3" customFormat="1" ht="12.75">
      <c r="A2" s="4" t="s">
        <v>48</v>
      </c>
      <c r="B2" s="4"/>
      <c r="C2" s="4"/>
      <c r="D2" s="4"/>
      <c r="E2" s="4"/>
      <c r="F2" s="4"/>
      <c r="G2" s="2"/>
      <c r="H2" s="5"/>
      <c r="I2" s="6"/>
      <c r="J2" s="6"/>
      <c r="L2" s="5"/>
      <c r="M2" s="6"/>
    </row>
    <row r="3" spans="1:13" s="3" customFormat="1" ht="14.25">
      <c r="A3" s="4" t="s">
        <v>178</v>
      </c>
      <c r="B3" s="4"/>
      <c r="C3" s="4"/>
      <c r="D3" s="4"/>
      <c r="E3" s="4"/>
      <c r="F3" s="4"/>
      <c r="G3" s="2"/>
      <c r="H3" s="5"/>
      <c r="I3" s="6"/>
      <c r="J3" s="6"/>
      <c r="L3" s="5"/>
      <c r="M3" s="6"/>
    </row>
    <row r="4" spans="1:6" ht="11.25">
      <c r="A4" s="7"/>
      <c r="B4" s="308"/>
      <c r="C4" s="309"/>
      <c r="D4" s="310"/>
      <c r="E4" s="308"/>
      <c r="F4" s="308"/>
    </row>
    <row r="5" spans="1:13" s="68" customFormat="1" ht="11.25">
      <c r="A5" s="62"/>
      <c r="B5" s="63" t="s">
        <v>458</v>
      </c>
      <c r="C5" s="64"/>
      <c r="D5" s="64"/>
      <c r="E5" s="64"/>
      <c r="F5" s="65"/>
      <c r="G5" s="32"/>
      <c r="H5" s="66"/>
      <c r="I5" s="67"/>
      <c r="J5" s="67"/>
      <c r="L5" s="66"/>
      <c r="M5" s="67"/>
    </row>
    <row r="6" spans="1:13" s="68" customFormat="1" ht="11.25">
      <c r="A6" s="69" t="s">
        <v>460</v>
      </c>
      <c r="B6" s="70" t="s">
        <v>161</v>
      </c>
      <c r="C6" s="71" t="s">
        <v>162</v>
      </c>
      <c r="D6" s="72" t="s">
        <v>163</v>
      </c>
      <c r="E6" s="70" t="s">
        <v>164</v>
      </c>
      <c r="F6" s="73" t="s">
        <v>165</v>
      </c>
      <c r="G6" s="32"/>
      <c r="H6" s="66"/>
      <c r="I6" s="67"/>
      <c r="J6" s="67"/>
      <c r="L6" s="66"/>
      <c r="M6" s="67"/>
    </row>
    <row r="7" spans="1:7" s="18" customFormat="1" ht="11.25">
      <c r="A7" s="16" t="s">
        <v>166</v>
      </c>
      <c r="B7" s="311"/>
      <c r="C7" s="311"/>
      <c r="D7" s="312">
        <v>1.5</v>
      </c>
      <c r="E7" s="311"/>
      <c r="F7" s="313"/>
      <c r="G7" s="17"/>
    </row>
    <row r="8" spans="1:13" ht="11.25">
      <c r="A8" s="19" t="s">
        <v>43</v>
      </c>
      <c r="B8" s="266"/>
      <c r="C8" s="266"/>
      <c r="D8" s="314">
        <v>2.8</v>
      </c>
      <c r="E8" s="266"/>
      <c r="F8" s="315" t="s">
        <v>167</v>
      </c>
      <c r="H8" s="14"/>
      <c r="I8" s="14"/>
      <c r="J8" s="14"/>
      <c r="L8" s="14"/>
      <c r="M8" s="14"/>
    </row>
    <row r="9" spans="1:13" ht="11.25">
      <c r="A9" s="19" t="s">
        <v>55</v>
      </c>
      <c r="B9" s="266">
        <v>2</v>
      </c>
      <c r="C9" s="266"/>
      <c r="D9" s="314">
        <v>19.7</v>
      </c>
      <c r="E9" s="266"/>
      <c r="F9" s="315" t="s">
        <v>168</v>
      </c>
      <c r="H9" s="14"/>
      <c r="I9" s="14"/>
      <c r="J9" s="14"/>
      <c r="L9" s="14"/>
      <c r="M9" s="14"/>
    </row>
    <row r="10" spans="1:13" ht="11.25">
      <c r="A10" s="19" t="s">
        <v>56</v>
      </c>
      <c r="B10" s="266"/>
      <c r="C10" s="266"/>
      <c r="D10" s="314">
        <v>1.8</v>
      </c>
      <c r="E10" s="266"/>
      <c r="F10" s="314"/>
      <c r="H10" s="14"/>
      <c r="I10" s="14"/>
      <c r="J10" s="14"/>
      <c r="L10" s="14"/>
      <c r="M10" s="14"/>
    </row>
    <row r="11" spans="1:13" ht="11.25">
      <c r="A11" s="19" t="s">
        <v>11</v>
      </c>
      <c r="B11" s="266"/>
      <c r="C11" s="266"/>
      <c r="D11" s="314"/>
      <c r="E11" s="266"/>
      <c r="F11" s="314"/>
      <c r="H11" s="14"/>
      <c r="I11" s="14"/>
      <c r="J11" s="14"/>
      <c r="L11" s="14"/>
      <c r="M11" s="14"/>
    </row>
    <row r="12" spans="1:13" ht="11.25">
      <c r="A12" s="19" t="s">
        <v>54</v>
      </c>
      <c r="B12" s="266"/>
      <c r="C12" s="266"/>
      <c r="D12" s="314"/>
      <c r="E12" s="266"/>
      <c r="F12" s="314"/>
      <c r="H12" s="14"/>
      <c r="I12" s="14"/>
      <c r="J12" s="14"/>
      <c r="L12" s="14"/>
      <c r="M12" s="14"/>
    </row>
    <row r="13" spans="1:13" ht="11.25">
      <c r="A13" s="20" t="s">
        <v>12</v>
      </c>
      <c r="B13" s="266">
        <v>1.6</v>
      </c>
      <c r="C13" s="266"/>
      <c r="D13" s="314">
        <v>1.6</v>
      </c>
      <c r="E13" s="266"/>
      <c r="F13" s="314"/>
      <c r="H13" s="14"/>
      <c r="I13" s="14"/>
      <c r="J13" s="14"/>
      <c r="L13" s="14"/>
      <c r="M13" s="14"/>
    </row>
    <row r="14" spans="1:13" ht="11.25">
      <c r="A14" s="20" t="s">
        <v>16</v>
      </c>
      <c r="B14" s="266">
        <v>4.5</v>
      </c>
      <c r="C14" s="266"/>
      <c r="D14" s="314"/>
      <c r="E14" s="266"/>
      <c r="F14" s="314"/>
      <c r="H14" s="14"/>
      <c r="I14" s="14"/>
      <c r="J14" s="14"/>
      <c r="L14" s="14"/>
      <c r="M14" s="14"/>
    </row>
    <row r="15" spans="1:13" ht="11.25">
      <c r="A15" s="20" t="s">
        <v>58</v>
      </c>
      <c r="B15" s="266"/>
      <c r="C15" s="266"/>
      <c r="D15" s="314"/>
      <c r="E15" s="266"/>
      <c r="F15" s="314"/>
      <c r="H15" s="14"/>
      <c r="I15" s="14"/>
      <c r="J15" s="14"/>
      <c r="L15" s="14"/>
      <c r="M15" s="14"/>
    </row>
    <row r="16" spans="1:13" ht="11.25">
      <c r="A16" s="21" t="s">
        <v>59</v>
      </c>
      <c r="B16" s="266">
        <v>1.5</v>
      </c>
      <c r="C16" s="266"/>
      <c r="D16" s="314"/>
      <c r="E16" s="266"/>
      <c r="F16" s="314"/>
      <c r="H16" s="14"/>
      <c r="I16" s="14"/>
      <c r="J16" s="14"/>
      <c r="L16" s="14"/>
      <c r="M16" s="14"/>
    </row>
    <row r="17" spans="1:13" ht="11.25">
      <c r="A17" s="20" t="s">
        <v>17</v>
      </c>
      <c r="B17" s="266">
        <v>1.5</v>
      </c>
      <c r="C17" s="266"/>
      <c r="D17" s="314"/>
      <c r="E17" s="266">
        <v>2</v>
      </c>
      <c r="F17" s="314"/>
      <c r="H17" s="14"/>
      <c r="I17" s="14"/>
      <c r="J17" s="14"/>
      <c r="L17" s="14"/>
      <c r="M17" s="14"/>
    </row>
    <row r="18" spans="1:13" ht="11.25">
      <c r="A18" s="19" t="s">
        <v>53</v>
      </c>
      <c r="B18" s="266"/>
      <c r="C18" s="266">
        <v>5.9</v>
      </c>
      <c r="D18" s="314">
        <v>2.2</v>
      </c>
      <c r="E18" s="266"/>
      <c r="F18" s="314"/>
      <c r="H18" s="14"/>
      <c r="I18" s="14"/>
      <c r="J18" s="14"/>
      <c r="L18" s="14"/>
      <c r="M18" s="14"/>
    </row>
    <row r="19" spans="1:13" ht="11.25">
      <c r="A19" s="19" t="s">
        <v>52</v>
      </c>
      <c r="B19" s="266"/>
      <c r="C19" s="266">
        <v>6.6</v>
      </c>
      <c r="D19" s="314"/>
      <c r="E19" s="266"/>
      <c r="F19" s="314"/>
      <c r="H19" s="14"/>
      <c r="I19" s="14"/>
      <c r="J19" s="14"/>
      <c r="L19" s="14"/>
      <c r="M19" s="14"/>
    </row>
    <row r="20" spans="1:13" ht="11.25">
      <c r="A20" s="19" t="s">
        <v>69</v>
      </c>
      <c r="B20" s="266"/>
      <c r="C20" s="266"/>
      <c r="D20" s="314">
        <v>2.5</v>
      </c>
      <c r="E20" s="266"/>
      <c r="F20" s="314"/>
      <c r="H20" s="14"/>
      <c r="I20" s="14"/>
      <c r="J20" s="14"/>
      <c r="L20" s="14"/>
      <c r="M20" s="14"/>
    </row>
    <row r="21" spans="1:13" ht="11.25">
      <c r="A21" s="20" t="s">
        <v>51</v>
      </c>
      <c r="B21" s="266"/>
      <c r="C21" s="266"/>
      <c r="D21" s="314">
        <v>3.7</v>
      </c>
      <c r="E21" s="266"/>
      <c r="F21" s="314">
        <v>1.9</v>
      </c>
      <c r="H21" s="14"/>
      <c r="I21" s="14"/>
      <c r="J21" s="14"/>
      <c r="L21" s="14"/>
      <c r="M21" s="14"/>
    </row>
    <row r="22" spans="1:13" ht="11.25">
      <c r="A22" s="21" t="s">
        <v>98</v>
      </c>
      <c r="B22" s="266">
        <v>2.5</v>
      </c>
      <c r="C22" s="266"/>
      <c r="D22" s="314">
        <v>3.5</v>
      </c>
      <c r="E22" s="266"/>
      <c r="F22" s="314">
        <v>2.5</v>
      </c>
      <c r="H22" s="14"/>
      <c r="I22" s="14"/>
      <c r="J22" s="14"/>
      <c r="L22" s="14"/>
      <c r="M22" s="14"/>
    </row>
    <row r="23" spans="1:13" ht="11.25">
      <c r="A23" s="20" t="s">
        <v>50</v>
      </c>
      <c r="B23" s="266"/>
      <c r="C23" s="266"/>
      <c r="D23" s="314">
        <v>1.6</v>
      </c>
      <c r="E23" s="266"/>
      <c r="F23" s="314"/>
      <c r="H23" s="14"/>
      <c r="I23" s="14"/>
      <c r="J23" s="14"/>
      <c r="L23" s="14"/>
      <c r="M23" s="14"/>
    </row>
    <row r="24" spans="1:13" ht="11.25">
      <c r="A24" s="19" t="s">
        <v>99</v>
      </c>
      <c r="B24" s="266"/>
      <c r="C24" s="266"/>
      <c r="D24" s="314">
        <v>3.8</v>
      </c>
      <c r="E24" s="266"/>
      <c r="F24" s="314"/>
      <c r="H24" s="14"/>
      <c r="I24" s="14"/>
      <c r="J24" s="14"/>
      <c r="L24" s="14"/>
      <c r="M24" s="14"/>
    </row>
    <row r="25" spans="1:13" ht="11.25">
      <c r="A25" s="19" t="s">
        <v>70</v>
      </c>
      <c r="B25" s="266"/>
      <c r="C25" s="266"/>
      <c r="D25" s="314">
        <v>1.5</v>
      </c>
      <c r="E25" s="266"/>
      <c r="F25" s="314">
        <v>1.8</v>
      </c>
      <c r="H25" s="14"/>
      <c r="I25" s="14"/>
      <c r="J25" s="14"/>
      <c r="L25" s="14"/>
      <c r="M25" s="14"/>
    </row>
    <row r="26" spans="1:13" ht="11.25">
      <c r="A26" s="20" t="s">
        <v>72</v>
      </c>
      <c r="B26" s="266"/>
      <c r="C26" s="266"/>
      <c r="D26" s="314">
        <v>1.5</v>
      </c>
      <c r="E26" s="266"/>
      <c r="F26" s="314"/>
      <c r="H26" s="14"/>
      <c r="I26" s="14"/>
      <c r="J26" s="14"/>
      <c r="L26" s="14"/>
      <c r="M26" s="14"/>
    </row>
    <row r="27" spans="1:13" ht="11.25">
      <c r="A27" s="20" t="s">
        <v>94</v>
      </c>
      <c r="B27" s="266">
        <v>1.9</v>
      </c>
      <c r="C27" s="266"/>
      <c r="D27" s="314">
        <v>1.5</v>
      </c>
      <c r="E27" s="266"/>
      <c r="F27" s="314"/>
      <c r="H27" s="14"/>
      <c r="I27" s="14"/>
      <c r="J27" s="14"/>
      <c r="L27" s="14"/>
      <c r="M27" s="14"/>
    </row>
    <row r="28" spans="1:13" ht="11.25">
      <c r="A28" s="21" t="s">
        <v>71</v>
      </c>
      <c r="B28" s="266">
        <v>2.1</v>
      </c>
      <c r="C28" s="266"/>
      <c r="D28" s="314">
        <v>2</v>
      </c>
      <c r="E28" s="266"/>
      <c r="F28" s="314"/>
      <c r="H28" s="14"/>
      <c r="I28" s="14"/>
      <c r="J28" s="14"/>
      <c r="L28" s="14"/>
      <c r="M28" s="14"/>
    </row>
    <row r="29" spans="1:13" ht="11.25">
      <c r="A29" s="21" t="s">
        <v>49</v>
      </c>
      <c r="B29" s="266">
        <v>2.1</v>
      </c>
      <c r="C29" s="266"/>
      <c r="D29" s="314">
        <v>1.5</v>
      </c>
      <c r="E29" s="266"/>
      <c r="F29" s="314"/>
      <c r="H29" s="14"/>
      <c r="I29" s="14"/>
      <c r="J29" s="14"/>
      <c r="L29" s="14"/>
      <c r="M29" s="14"/>
    </row>
    <row r="30" spans="1:13" ht="11.25">
      <c r="A30" s="19" t="s">
        <v>73</v>
      </c>
      <c r="B30" s="266"/>
      <c r="C30" s="266"/>
      <c r="D30" s="314"/>
      <c r="E30" s="266"/>
      <c r="F30" s="314"/>
      <c r="H30" s="14"/>
      <c r="I30" s="14"/>
      <c r="J30" s="14"/>
      <c r="L30" s="14"/>
      <c r="M30" s="14"/>
    </row>
    <row r="31" spans="1:13" ht="11.25">
      <c r="A31" s="21" t="s">
        <v>169</v>
      </c>
      <c r="B31" s="266"/>
      <c r="C31" s="266"/>
      <c r="D31" s="314">
        <v>1.6</v>
      </c>
      <c r="E31" s="266"/>
      <c r="F31" s="314">
        <v>1.5</v>
      </c>
      <c r="H31" s="14"/>
      <c r="I31" s="14"/>
      <c r="J31" s="14"/>
      <c r="L31" s="14"/>
      <c r="M31" s="14"/>
    </row>
    <row r="32" spans="1:13" ht="11.25">
      <c r="A32" s="21" t="s">
        <v>170</v>
      </c>
      <c r="B32" s="266"/>
      <c r="C32" s="266"/>
      <c r="D32" s="314">
        <v>1.8</v>
      </c>
      <c r="E32" s="266"/>
      <c r="F32" s="314"/>
      <c r="H32" s="14"/>
      <c r="I32" s="14"/>
      <c r="J32" s="14"/>
      <c r="L32" s="14"/>
      <c r="M32" s="14"/>
    </row>
    <row r="33" spans="1:13" ht="11.25">
      <c r="A33" s="19" t="s">
        <v>105</v>
      </c>
      <c r="B33" s="266">
        <v>1.6</v>
      </c>
      <c r="C33" s="266"/>
      <c r="D33" s="314"/>
      <c r="E33" s="266"/>
      <c r="F33" s="314"/>
      <c r="H33" s="14"/>
      <c r="I33" s="14"/>
      <c r="J33" s="14"/>
      <c r="L33" s="14"/>
      <c r="M33" s="14"/>
    </row>
    <row r="34" spans="1:13" ht="11.25">
      <c r="A34" s="20" t="s">
        <v>171</v>
      </c>
      <c r="B34" s="266">
        <v>1.7</v>
      </c>
      <c r="C34" s="266"/>
      <c r="D34" s="314"/>
      <c r="E34" s="266"/>
      <c r="F34" s="314"/>
      <c r="H34" s="14"/>
      <c r="I34" s="14"/>
      <c r="J34" s="14"/>
      <c r="L34" s="14"/>
      <c r="M34" s="14"/>
    </row>
    <row r="35" spans="1:13" ht="11.25">
      <c r="A35" s="21" t="s">
        <v>20</v>
      </c>
      <c r="B35" s="266">
        <v>2.1</v>
      </c>
      <c r="C35" s="266"/>
      <c r="D35" s="314"/>
      <c r="E35" s="266"/>
      <c r="F35" s="314"/>
      <c r="H35" s="14"/>
      <c r="I35" s="14"/>
      <c r="J35" s="14"/>
      <c r="L35" s="14"/>
      <c r="M35" s="14"/>
    </row>
    <row r="36" spans="1:13" ht="11.25">
      <c r="A36" s="22" t="s">
        <v>21</v>
      </c>
      <c r="B36" s="266">
        <v>2.1</v>
      </c>
      <c r="C36" s="266"/>
      <c r="D36" s="314"/>
      <c r="E36" s="266"/>
      <c r="F36" s="314"/>
      <c r="H36" s="14"/>
      <c r="I36" s="14"/>
      <c r="J36" s="14"/>
      <c r="L36" s="14"/>
      <c r="M36" s="14"/>
    </row>
    <row r="37" spans="1:13" ht="11.25">
      <c r="A37" s="22" t="s">
        <v>22</v>
      </c>
      <c r="B37" s="266">
        <v>2.2</v>
      </c>
      <c r="C37" s="266"/>
      <c r="D37" s="314"/>
      <c r="E37" s="266">
        <v>1.6</v>
      </c>
      <c r="F37" s="314"/>
      <c r="H37" s="14"/>
      <c r="I37" s="14"/>
      <c r="J37" s="14"/>
      <c r="L37" s="14"/>
      <c r="M37" s="14"/>
    </row>
    <row r="38" spans="1:13" ht="11.25">
      <c r="A38" s="21" t="s">
        <v>62</v>
      </c>
      <c r="B38" s="266"/>
      <c r="C38" s="266"/>
      <c r="D38" s="314">
        <v>1.9</v>
      </c>
      <c r="E38" s="266"/>
      <c r="F38" s="314"/>
      <c r="H38" s="14"/>
      <c r="I38" s="14"/>
      <c r="J38" s="14"/>
      <c r="L38" s="14"/>
      <c r="M38" s="14"/>
    </row>
    <row r="39" spans="1:13" ht="11.25">
      <c r="A39" s="20" t="s">
        <v>75</v>
      </c>
      <c r="B39" s="266"/>
      <c r="C39" s="266"/>
      <c r="D39" s="314">
        <v>1.5</v>
      </c>
      <c r="E39" s="266"/>
      <c r="F39" s="314"/>
      <c r="H39" s="14"/>
      <c r="I39" s="14"/>
      <c r="J39" s="14"/>
      <c r="L39" s="14"/>
      <c r="M39" s="14"/>
    </row>
    <row r="40" spans="1:13" ht="11.25">
      <c r="A40" s="20" t="s">
        <v>76</v>
      </c>
      <c r="B40" s="266">
        <v>1.9</v>
      </c>
      <c r="C40" s="266"/>
      <c r="D40" s="314"/>
      <c r="E40" s="266"/>
      <c r="F40" s="314"/>
      <c r="H40" s="14"/>
      <c r="I40" s="14"/>
      <c r="J40" s="14"/>
      <c r="L40" s="14"/>
      <c r="M40" s="14"/>
    </row>
    <row r="41" spans="1:13" ht="11.25">
      <c r="A41" s="19" t="s">
        <v>77</v>
      </c>
      <c r="B41" s="266"/>
      <c r="C41" s="266"/>
      <c r="D41" s="314">
        <v>1.7</v>
      </c>
      <c r="E41" s="266"/>
      <c r="F41" s="314"/>
      <c r="H41" s="14"/>
      <c r="I41" s="14"/>
      <c r="J41" s="14"/>
      <c r="L41" s="14"/>
      <c r="M41" s="14"/>
    </row>
    <row r="42" spans="1:13" ht="11.25">
      <c r="A42" s="20" t="s">
        <v>63</v>
      </c>
      <c r="B42" s="266"/>
      <c r="C42" s="266"/>
      <c r="D42" s="314">
        <v>1.6</v>
      </c>
      <c r="E42" s="266"/>
      <c r="F42" s="314"/>
      <c r="H42" s="14"/>
      <c r="I42" s="14"/>
      <c r="J42" s="14"/>
      <c r="L42" s="14"/>
      <c r="M42" s="14"/>
    </row>
    <row r="43" spans="1:13" ht="11.25">
      <c r="A43" s="21" t="s">
        <v>23</v>
      </c>
      <c r="B43" s="266"/>
      <c r="C43" s="266"/>
      <c r="D43" s="314">
        <v>1.6</v>
      </c>
      <c r="E43" s="266"/>
      <c r="F43" s="314"/>
      <c r="H43" s="14"/>
      <c r="I43" s="14"/>
      <c r="J43" s="14"/>
      <c r="L43" s="14"/>
      <c r="M43" s="14"/>
    </row>
    <row r="44" spans="1:13" ht="11.25">
      <c r="A44" s="20" t="s">
        <v>64</v>
      </c>
      <c r="B44" s="266"/>
      <c r="C44" s="266"/>
      <c r="D44" s="314">
        <v>1.9</v>
      </c>
      <c r="E44" s="266"/>
      <c r="F44" s="314">
        <v>2.1</v>
      </c>
      <c r="H44" s="14"/>
      <c r="I44" s="14"/>
      <c r="J44" s="14"/>
      <c r="L44" s="14"/>
      <c r="M44" s="14"/>
    </row>
    <row r="45" spans="1:13" ht="11.25">
      <c r="A45" s="21" t="s">
        <v>24</v>
      </c>
      <c r="B45" s="266">
        <v>1.5</v>
      </c>
      <c r="C45" s="266"/>
      <c r="D45" s="314"/>
      <c r="E45" s="266"/>
      <c r="F45" s="314"/>
      <c r="H45" s="14"/>
      <c r="I45" s="14"/>
      <c r="J45" s="14"/>
      <c r="L45" s="14"/>
      <c r="M45" s="14"/>
    </row>
    <row r="46" spans="1:13" ht="11.25">
      <c r="A46" s="21" t="s">
        <v>25</v>
      </c>
      <c r="B46" s="266"/>
      <c r="C46" s="266">
        <v>1.5</v>
      </c>
      <c r="D46" s="314">
        <v>3.8</v>
      </c>
      <c r="E46" s="266"/>
      <c r="F46" s="314">
        <v>4.5</v>
      </c>
      <c r="H46" s="14"/>
      <c r="I46" s="14"/>
      <c r="J46" s="14"/>
      <c r="L46" s="14"/>
      <c r="M46" s="14"/>
    </row>
    <row r="47" spans="1:13" ht="11.25">
      <c r="A47" s="19" t="s">
        <v>79</v>
      </c>
      <c r="B47" s="266"/>
      <c r="C47" s="266"/>
      <c r="D47" s="314"/>
      <c r="E47" s="266"/>
      <c r="F47" s="314"/>
      <c r="H47" s="14"/>
      <c r="I47" s="14"/>
      <c r="J47" s="14"/>
      <c r="L47" s="14"/>
      <c r="M47" s="14"/>
    </row>
    <row r="48" spans="1:13" ht="11.25">
      <c r="A48" s="20" t="s">
        <v>26</v>
      </c>
      <c r="B48" s="266">
        <v>1.7</v>
      </c>
      <c r="C48" s="266"/>
      <c r="D48" s="314">
        <v>1.8</v>
      </c>
      <c r="E48" s="266"/>
      <c r="F48" s="314"/>
      <c r="H48" s="14"/>
      <c r="I48" s="14"/>
      <c r="J48" s="14"/>
      <c r="L48" s="14"/>
      <c r="M48" s="14"/>
    </row>
    <row r="49" spans="1:13" ht="11.25">
      <c r="A49" s="20" t="s">
        <v>27</v>
      </c>
      <c r="B49" s="266"/>
      <c r="C49" s="266"/>
      <c r="D49" s="314"/>
      <c r="E49" s="266">
        <v>1.8</v>
      </c>
      <c r="F49" s="314"/>
      <c r="H49" s="14"/>
      <c r="I49" s="14"/>
      <c r="J49" s="14"/>
      <c r="L49" s="14"/>
      <c r="M49" s="14"/>
    </row>
    <row r="50" spans="1:13" ht="11.25">
      <c r="A50" s="20" t="s">
        <v>106</v>
      </c>
      <c r="B50" s="266">
        <v>1.7</v>
      </c>
      <c r="C50" s="266"/>
      <c r="D50" s="314"/>
      <c r="E50" s="266"/>
      <c r="F50" s="314">
        <v>1.8</v>
      </c>
      <c r="H50" s="14"/>
      <c r="I50" s="14"/>
      <c r="J50" s="14"/>
      <c r="L50" s="14"/>
      <c r="M50" s="14"/>
    </row>
    <row r="51" spans="1:13" ht="11.25">
      <c r="A51" s="20" t="s">
        <v>66</v>
      </c>
      <c r="B51" s="266"/>
      <c r="C51" s="266">
        <v>1.8</v>
      </c>
      <c r="D51" s="314"/>
      <c r="E51" s="266"/>
      <c r="F51" s="314">
        <v>1.7</v>
      </c>
      <c r="H51" s="14"/>
      <c r="I51" s="14"/>
      <c r="J51" s="14"/>
      <c r="L51" s="14"/>
      <c r="M51" s="14"/>
    </row>
    <row r="52" spans="1:13" ht="11.25">
      <c r="A52" s="19" t="s">
        <v>81</v>
      </c>
      <c r="B52" s="266"/>
      <c r="C52" s="266"/>
      <c r="D52" s="314"/>
      <c r="E52" s="266"/>
      <c r="F52" s="314"/>
      <c r="H52" s="14"/>
      <c r="I52" s="14"/>
      <c r="J52" s="14"/>
      <c r="L52" s="14"/>
      <c r="M52" s="14"/>
    </row>
    <row r="53" spans="1:13" ht="11.25">
      <c r="A53" s="20" t="s">
        <v>82</v>
      </c>
      <c r="B53" s="266">
        <v>1.5</v>
      </c>
      <c r="C53" s="266"/>
      <c r="D53" s="314">
        <v>3.2</v>
      </c>
      <c r="E53" s="266"/>
      <c r="F53" s="314"/>
      <c r="H53" s="14"/>
      <c r="I53" s="14"/>
      <c r="J53" s="14"/>
      <c r="L53" s="14"/>
      <c r="M53" s="14"/>
    </row>
    <row r="54" spans="1:13" ht="11.25">
      <c r="A54" s="20" t="s">
        <v>30</v>
      </c>
      <c r="B54" s="266"/>
      <c r="C54" s="266"/>
      <c r="D54" s="314"/>
      <c r="E54" s="266">
        <v>1.8</v>
      </c>
      <c r="F54" s="314"/>
      <c r="H54" s="14"/>
      <c r="I54" s="14"/>
      <c r="J54" s="14"/>
      <c r="L54" s="14"/>
      <c r="M54" s="14"/>
    </row>
    <row r="55" spans="1:13" ht="11.25">
      <c r="A55" s="19" t="s">
        <v>83</v>
      </c>
      <c r="B55" s="266"/>
      <c r="C55" s="266"/>
      <c r="D55" s="314">
        <v>1.8</v>
      </c>
      <c r="E55" s="266"/>
      <c r="F55" s="314"/>
      <c r="H55" s="14"/>
      <c r="I55" s="14"/>
      <c r="J55" s="14"/>
      <c r="L55" s="14"/>
      <c r="M55" s="14"/>
    </row>
    <row r="56" spans="1:13" ht="11.25">
      <c r="A56" s="20" t="s">
        <v>31</v>
      </c>
      <c r="B56" s="266"/>
      <c r="C56" s="266"/>
      <c r="D56" s="314">
        <v>1.6</v>
      </c>
      <c r="E56" s="266"/>
      <c r="F56" s="314">
        <v>1.6</v>
      </c>
      <c r="H56" s="14"/>
      <c r="I56" s="14"/>
      <c r="J56" s="14"/>
      <c r="L56" s="14"/>
      <c r="M56" s="14"/>
    </row>
    <row r="57" spans="1:13" ht="11.25">
      <c r="A57" s="19" t="s">
        <v>108</v>
      </c>
      <c r="B57" s="266"/>
      <c r="C57" s="266"/>
      <c r="D57" s="314"/>
      <c r="E57" s="266"/>
      <c r="F57" s="314"/>
      <c r="H57" s="14"/>
      <c r="I57" s="14"/>
      <c r="J57" s="14"/>
      <c r="L57" s="14"/>
      <c r="M57" s="14"/>
    </row>
    <row r="58" spans="1:13" ht="11.25">
      <c r="A58" s="20" t="s">
        <v>172</v>
      </c>
      <c r="B58" s="266"/>
      <c r="C58" s="266"/>
      <c r="D58" s="314"/>
      <c r="E58" s="266">
        <v>1.6</v>
      </c>
      <c r="F58" s="314"/>
      <c r="H58" s="14"/>
      <c r="I58" s="14"/>
      <c r="J58" s="14"/>
      <c r="L58" s="14"/>
      <c r="M58" s="14"/>
    </row>
    <row r="59" spans="1:13" ht="11.25">
      <c r="A59" s="23" t="s">
        <v>179</v>
      </c>
      <c r="B59" s="266"/>
      <c r="C59" s="266"/>
      <c r="D59" s="314"/>
      <c r="E59" s="266"/>
      <c r="F59" s="314"/>
      <c r="H59" s="14"/>
      <c r="I59" s="14"/>
      <c r="J59" s="14"/>
      <c r="L59" s="14"/>
      <c r="M59" s="14"/>
    </row>
    <row r="60" spans="1:13" ht="11.25">
      <c r="A60" s="20" t="s">
        <v>173</v>
      </c>
      <c r="B60" s="266"/>
      <c r="C60" s="266">
        <v>1.7</v>
      </c>
      <c r="D60" s="314"/>
      <c r="E60" s="266">
        <v>2.3</v>
      </c>
      <c r="F60" s="314"/>
      <c r="H60" s="14"/>
      <c r="I60" s="14"/>
      <c r="J60" s="14"/>
      <c r="L60" s="14"/>
      <c r="M60" s="14"/>
    </row>
    <row r="61" spans="1:13" ht="11.25">
      <c r="A61" s="20" t="s">
        <v>174</v>
      </c>
      <c r="B61" s="266">
        <v>2</v>
      </c>
      <c r="C61" s="266"/>
      <c r="D61" s="314">
        <v>1.6</v>
      </c>
      <c r="E61" s="266"/>
      <c r="F61" s="314">
        <v>1.7</v>
      </c>
      <c r="H61" s="14"/>
      <c r="I61" s="14"/>
      <c r="J61" s="14"/>
      <c r="L61" s="14"/>
      <c r="M61" s="14"/>
    </row>
    <row r="62" spans="1:13" ht="11.25">
      <c r="A62" s="20" t="s">
        <v>175</v>
      </c>
      <c r="B62" s="266">
        <v>3.3</v>
      </c>
      <c r="C62" s="266"/>
      <c r="D62" s="314">
        <v>1.6</v>
      </c>
      <c r="E62" s="266"/>
      <c r="F62" s="314"/>
      <c r="H62" s="14"/>
      <c r="I62" s="14"/>
      <c r="J62" s="14"/>
      <c r="L62" s="14"/>
      <c r="M62" s="14"/>
    </row>
    <row r="63" spans="1:13" ht="11.25">
      <c r="A63" s="15"/>
      <c r="B63" s="316"/>
      <c r="C63" s="310"/>
      <c r="D63" s="317"/>
      <c r="E63" s="267"/>
      <c r="F63" s="317"/>
      <c r="H63" s="14"/>
      <c r="I63" s="14"/>
      <c r="J63" s="14"/>
      <c r="L63" s="14"/>
      <c r="M63" s="14"/>
    </row>
    <row r="64" spans="1:13" s="28" customFormat="1" ht="11.25">
      <c r="A64" s="24" t="s">
        <v>180</v>
      </c>
      <c r="B64" s="318"/>
      <c r="C64" s="319"/>
      <c r="D64" s="320"/>
      <c r="E64" s="318"/>
      <c r="F64" s="318"/>
      <c r="G64" s="27"/>
      <c r="H64" s="26"/>
      <c r="I64" s="25"/>
      <c r="J64" s="25"/>
      <c r="L64" s="26"/>
      <c r="M64" s="25"/>
    </row>
    <row r="65" spans="1:13" s="28" customFormat="1" ht="11.25">
      <c r="A65" s="24" t="s">
        <v>181</v>
      </c>
      <c r="B65" s="318"/>
      <c r="C65" s="319"/>
      <c r="D65" s="320"/>
      <c r="E65" s="318"/>
      <c r="F65" s="318"/>
      <c r="G65" s="27"/>
      <c r="H65" s="26"/>
      <c r="I65" s="25"/>
      <c r="J65" s="25"/>
      <c r="L65" s="26"/>
      <c r="M65" s="25"/>
    </row>
    <row r="66" spans="1:13" s="28" customFormat="1" ht="9">
      <c r="A66" s="28" t="s">
        <v>176</v>
      </c>
      <c r="B66" s="318"/>
      <c r="C66" s="319"/>
      <c r="D66" s="320"/>
      <c r="E66" s="318"/>
      <c r="F66" s="318"/>
      <c r="G66" s="27"/>
      <c r="H66" s="26"/>
      <c r="I66" s="25"/>
      <c r="J66" s="25"/>
      <c r="L66" s="26"/>
      <c r="M66" s="25"/>
    </row>
    <row r="67" spans="1:13" s="28" customFormat="1" ht="9">
      <c r="A67" s="28" t="s">
        <v>177</v>
      </c>
      <c r="B67" s="318"/>
      <c r="C67" s="319"/>
      <c r="D67" s="320"/>
      <c r="E67" s="318"/>
      <c r="F67" s="318"/>
      <c r="G67" s="27"/>
      <c r="H67" s="26"/>
      <c r="I67" s="25"/>
      <c r="J67" s="25"/>
      <c r="L67" s="26"/>
      <c r="M67" s="25"/>
    </row>
    <row r="68" spans="1:13" s="28" customFormat="1" ht="11.25">
      <c r="A68" s="24" t="s">
        <v>182</v>
      </c>
      <c r="B68" s="318"/>
      <c r="C68" s="319"/>
      <c r="D68" s="320"/>
      <c r="E68" s="318"/>
      <c r="F68" s="318"/>
      <c r="G68" s="27"/>
      <c r="H68" s="26"/>
      <c r="I68" s="25"/>
      <c r="J68" s="25"/>
      <c r="L68" s="26"/>
      <c r="M68" s="25"/>
    </row>
    <row r="69" spans="1:13" s="28" customFormat="1" ht="11.25">
      <c r="A69" s="24" t="s">
        <v>183</v>
      </c>
      <c r="B69" s="318"/>
      <c r="C69" s="319"/>
      <c r="D69" s="320"/>
      <c r="E69" s="318"/>
      <c r="F69" s="318"/>
      <c r="G69" s="27"/>
      <c r="H69" s="26"/>
      <c r="I69" s="25"/>
      <c r="J69" s="25"/>
      <c r="L69" s="26"/>
      <c r="M69" s="25"/>
    </row>
  </sheetData>
  <mergeCells count="4">
    <mergeCell ref="A1:F1"/>
    <mergeCell ref="A2:F2"/>
    <mergeCell ref="A3:F3"/>
    <mergeCell ref="B5:F5"/>
  </mergeCells>
  <printOptions/>
  <pageMargins left="1.04" right="0.63" top="0.75" bottom="0.75" header="0.5" footer="0.25"/>
  <pageSetup firstPageNumber="56" useFirstPageNumber="1" horizontalDpi="600" verticalDpi="600" orientation="portrait" r:id="rId1"/>
  <headerFooter alignWithMargins="0">
    <oddFooter>&amp;L&amp;"Optim,Regular"&amp;9&amp;P&amp;R&amp;"Optim,Regular"1998 CONNECTICUT RESIDENT HOSPITALIZATIONS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51" sqref="A51"/>
    </sheetView>
  </sheetViews>
  <sheetFormatPr defaultColWidth="9.33203125" defaultRowHeight="11.25"/>
  <cols>
    <col min="1" max="1" width="73.66015625" style="11" customWidth="1"/>
    <col min="2" max="6" width="6.83203125" style="11" customWidth="1"/>
    <col min="7" max="16384" width="9.33203125" style="11" customWidth="1"/>
  </cols>
  <sheetData>
    <row r="1" spans="1:6" s="2" customFormat="1" ht="12.75">
      <c r="A1" s="1" t="s">
        <v>184</v>
      </c>
      <c r="B1" s="1"/>
      <c r="C1" s="1"/>
      <c r="D1" s="1"/>
      <c r="E1" s="1"/>
      <c r="F1" s="1"/>
    </row>
    <row r="2" spans="1:6" s="2" customFormat="1" ht="12.75">
      <c r="A2" s="30" t="s">
        <v>48</v>
      </c>
      <c r="B2" s="30"/>
      <c r="C2" s="30"/>
      <c r="D2" s="30"/>
      <c r="E2" s="30"/>
      <c r="F2" s="30"/>
    </row>
    <row r="3" spans="1:6" s="2" customFormat="1" ht="14.25">
      <c r="A3" s="30" t="s">
        <v>192</v>
      </c>
      <c r="B3" s="30"/>
      <c r="C3" s="30"/>
      <c r="D3" s="30"/>
      <c r="E3" s="30"/>
      <c r="F3" s="30"/>
    </row>
    <row r="4" spans="1:6" ht="11.25">
      <c r="A4" s="31"/>
      <c r="B4" s="31"/>
      <c r="C4" s="31"/>
      <c r="D4" s="31"/>
      <c r="E4" s="31"/>
      <c r="F4" s="31"/>
    </row>
    <row r="5" spans="1:6" ht="11.25">
      <c r="A5" s="57"/>
      <c r="B5" s="58" t="s">
        <v>458</v>
      </c>
      <c r="C5" s="59"/>
      <c r="D5" s="59"/>
      <c r="E5" s="59"/>
      <c r="F5" s="60"/>
    </row>
    <row r="6" spans="1:6" ht="11.25">
      <c r="A6" s="49" t="s">
        <v>459</v>
      </c>
      <c r="B6" s="61" t="s">
        <v>161</v>
      </c>
      <c r="C6" s="61" t="s">
        <v>162</v>
      </c>
      <c r="D6" s="61" t="s">
        <v>163</v>
      </c>
      <c r="E6" s="61" t="s">
        <v>164</v>
      </c>
      <c r="F6" s="61" t="s">
        <v>165</v>
      </c>
    </row>
    <row r="7" spans="1:6" s="32" customFormat="1" ht="11.25">
      <c r="A7" s="51" t="s">
        <v>121</v>
      </c>
      <c r="B7" s="53"/>
      <c r="C7" s="53"/>
      <c r="D7" s="53"/>
      <c r="E7" s="53"/>
      <c r="F7" s="53"/>
    </row>
    <row r="8" spans="1:7" ht="11.25">
      <c r="A8" s="33" t="s">
        <v>122</v>
      </c>
      <c r="B8" s="34">
        <v>3.4</v>
      </c>
      <c r="C8" s="35"/>
      <c r="D8" s="35">
        <v>1.7</v>
      </c>
      <c r="E8" s="35"/>
      <c r="F8" s="35">
        <v>2.4</v>
      </c>
      <c r="G8" s="36"/>
    </row>
    <row r="9" spans="1:6" ht="11.25">
      <c r="A9" s="33" t="s">
        <v>125</v>
      </c>
      <c r="B9" s="34">
        <v>1.8</v>
      </c>
      <c r="C9" s="35"/>
      <c r="D9" s="35">
        <v>2.6</v>
      </c>
      <c r="E9" s="35"/>
      <c r="F9" s="35">
        <v>1.6</v>
      </c>
    </row>
    <row r="10" spans="1:6" ht="11.25">
      <c r="A10" s="33" t="s">
        <v>126</v>
      </c>
      <c r="B10" s="34">
        <v>11.7</v>
      </c>
      <c r="C10" s="35"/>
      <c r="D10" s="35">
        <v>20.7</v>
      </c>
      <c r="E10" s="35"/>
      <c r="F10" s="35">
        <v>5</v>
      </c>
    </row>
    <row r="11" spans="1:6" ht="11.25">
      <c r="A11" s="33" t="s">
        <v>127</v>
      </c>
      <c r="B11" s="34">
        <v>11.6</v>
      </c>
      <c r="C11" s="35"/>
      <c r="D11" s="35"/>
      <c r="E11" s="35"/>
      <c r="F11" s="35"/>
    </row>
    <row r="12" spans="1:6" ht="11.25">
      <c r="A12" s="33" t="s">
        <v>128</v>
      </c>
      <c r="B12" s="34">
        <v>1.8</v>
      </c>
      <c r="C12" s="35"/>
      <c r="D12" s="35">
        <v>1.5</v>
      </c>
      <c r="E12" s="35"/>
      <c r="F12" s="35">
        <v>1.5</v>
      </c>
    </row>
    <row r="13" spans="1:6" ht="11.25">
      <c r="A13" s="33" t="s">
        <v>129</v>
      </c>
      <c r="B13" s="34"/>
      <c r="C13" s="35"/>
      <c r="D13" s="35"/>
      <c r="E13" s="35"/>
      <c r="F13" s="35"/>
    </row>
    <row r="14" spans="1:6" ht="11.25">
      <c r="A14" s="33" t="s">
        <v>185</v>
      </c>
      <c r="B14" s="34">
        <v>4.1</v>
      </c>
      <c r="C14" s="35"/>
      <c r="D14" s="35"/>
      <c r="E14" s="35"/>
      <c r="F14" s="35"/>
    </row>
    <row r="15" spans="1:6" ht="11.25">
      <c r="A15" s="33" t="s">
        <v>186</v>
      </c>
      <c r="B15" s="34">
        <v>2</v>
      </c>
      <c r="C15" s="35"/>
      <c r="D15" s="35"/>
      <c r="E15" s="35"/>
      <c r="F15" s="35"/>
    </row>
    <row r="16" spans="1:6" ht="22.5">
      <c r="A16" s="50" t="s">
        <v>457</v>
      </c>
      <c r="B16" s="34">
        <v>2</v>
      </c>
      <c r="C16" s="35"/>
      <c r="D16" s="35"/>
      <c r="E16" s="35">
        <v>1.9</v>
      </c>
      <c r="F16" s="35"/>
    </row>
    <row r="17" spans="1:6" ht="11.25">
      <c r="A17" s="33" t="s">
        <v>137</v>
      </c>
      <c r="B17" s="34">
        <v>1.6</v>
      </c>
      <c r="C17" s="35"/>
      <c r="D17" s="35"/>
      <c r="E17" s="35"/>
      <c r="F17" s="35"/>
    </row>
    <row r="18" spans="1:6" ht="11.25">
      <c r="A18" s="33" t="s">
        <v>138</v>
      </c>
      <c r="B18" s="34"/>
      <c r="C18" s="35"/>
      <c r="D18" s="35">
        <v>2.7</v>
      </c>
      <c r="E18" s="35"/>
      <c r="F18" s="35">
        <v>1.8</v>
      </c>
    </row>
    <row r="19" spans="1:6" ht="11.25">
      <c r="A19" s="33" t="s">
        <v>139</v>
      </c>
      <c r="B19" s="34">
        <v>3.4</v>
      </c>
      <c r="C19" s="35"/>
      <c r="D19" s="35"/>
      <c r="E19" s="35"/>
      <c r="F19" s="35"/>
    </row>
    <row r="20" spans="1:6" ht="11.25">
      <c r="A20" s="33" t="s">
        <v>140</v>
      </c>
      <c r="B20" s="34"/>
      <c r="C20" s="35"/>
      <c r="D20" s="35">
        <v>1.6</v>
      </c>
      <c r="E20" s="35"/>
      <c r="F20" s="35"/>
    </row>
    <row r="21" spans="1:6" s="32" customFormat="1" ht="11.25">
      <c r="A21" s="51" t="s">
        <v>187</v>
      </c>
      <c r="B21" s="52"/>
      <c r="C21" s="53"/>
      <c r="D21" s="53">
        <v>2.2</v>
      </c>
      <c r="E21" s="53"/>
      <c r="F21" s="53">
        <v>1.9</v>
      </c>
    </row>
    <row r="22" spans="1:6" ht="11.25">
      <c r="A22" s="33" t="s">
        <v>142</v>
      </c>
      <c r="B22" s="34"/>
      <c r="C22" s="35">
        <v>1.6</v>
      </c>
      <c r="D22" s="35"/>
      <c r="E22" s="35"/>
      <c r="F22" s="35"/>
    </row>
    <row r="23" spans="1:6" ht="11.25">
      <c r="A23" s="37" t="s">
        <v>144</v>
      </c>
      <c r="B23" s="34"/>
      <c r="C23" s="35">
        <v>1.8</v>
      </c>
      <c r="D23" s="35"/>
      <c r="E23" s="35"/>
      <c r="F23" s="35"/>
    </row>
    <row r="24" spans="1:6" ht="11.25">
      <c r="A24" s="33" t="s">
        <v>146</v>
      </c>
      <c r="B24" s="34">
        <v>4.5</v>
      </c>
      <c r="C24" s="35"/>
      <c r="D24" s="35">
        <v>7.7</v>
      </c>
      <c r="E24" s="35"/>
      <c r="F24" s="35">
        <v>6.2</v>
      </c>
    </row>
    <row r="25" spans="1:6" ht="11.25">
      <c r="A25" s="37" t="s">
        <v>147</v>
      </c>
      <c r="B25" s="34">
        <v>5.5</v>
      </c>
      <c r="C25" s="35"/>
      <c r="D25" s="35"/>
      <c r="E25" s="35"/>
      <c r="F25" s="35"/>
    </row>
    <row r="26" spans="1:6" ht="11.25">
      <c r="A26" s="37" t="s">
        <v>148</v>
      </c>
      <c r="B26" s="34">
        <v>14.7</v>
      </c>
      <c r="C26" s="35"/>
      <c r="D26" s="35">
        <v>19.5</v>
      </c>
      <c r="E26" s="35"/>
      <c r="F26" s="35">
        <v>12.6</v>
      </c>
    </row>
    <row r="27" spans="1:6" ht="11.25">
      <c r="A27" s="37" t="s">
        <v>149</v>
      </c>
      <c r="B27" s="34">
        <v>5.4</v>
      </c>
      <c r="C27" s="35"/>
      <c r="D27" s="35">
        <v>5.8</v>
      </c>
      <c r="E27" s="35"/>
      <c r="F27" s="35">
        <v>3.3</v>
      </c>
    </row>
    <row r="28" spans="1:6" ht="11.25">
      <c r="A28" s="37"/>
      <c r="B28" s="34"/>
      <c r="C28" s="35"/>
      <c r="D28" s="35"/>
      <c r="E28" s="35"/>
      <c r="F28" s="35"/>
    </row>
    <row r="29" spans="1:6" s="32" customFormat="1" ht="11.25">
      <c r="A29" s="54" t="s">
        <v>188</v>
      </c>
      <c r="B29" s="55">
        <v>1.6</v>
      </c>
      <c r="C29" s="56"/>
      <c r="D29" s="56">
        <v>2.5</v>
      </c>
      <c r="E29" s="56"/>
      <c r="F29" s="56">
        <v>1.8</v>
      </c>
    </row>
    <row r="30" ht="11.25">
      <c r="A30" s="38"/>
    </row>
    <row r="31" s="27" customFormat="1" ht="9">
      <c r="A31" s="39" t="s">
        <v>193</v>
      </c>
    </row>
    <row r="32" s="27" customFormat="1" ht="9">
      <c r="A32" s="28" t="s">
        <v>189</v>
      </c>
    </row>
    <row r="33" s="27" customFormat="1" ht="9">
      <c r="A33" s="28" t="s">
        <v>190</v>
      </c>
    </row>
    <row r="34" s="27" customFormat="1" ht="9">
      <c r="A34" s="28" t="s">
        <v>191</v>
      </c>
    </row>
    <row r="35" s="27" customFormat="1" ht="9">
      <c r="A35" s="40" t="s">
        <v>194</v>
      </c>
    </row>
    <row r="36" s="27" customFormat="1" ht="9">
      <c r="A36" s="41" t="s">
        <v>153</v>
      </c>
    </row>
    <row r="37" s="27" customFormat="1" ht="9">
      <c r="A37" s="40" t="s">
        <v>195</v>
      </c>
    </row>
  </sheetData>
  <mergeCells count="4">
    <mergeCell ref="B5:F5"/>
    <mergeCell ref="A1:F1"/>
    <mergeCell ref="A2:F2"/>
    <mergeCell ref="A3:F3"/>
  </mergeCells>
  <printOptions/>
  <pageMargins left="1.11" right="0.65" top="0.75" bottom="1" header="0.5" footer="0.5"/>
  <pageSetup firstPageNumber="57" useFirstPageNumber="1" horizontalDpi="600" verticalDpi="600" orientation="portrait" r:id="rId1"/>
  <headerFooter alignWithMargins="0">
    <oddFooter>&amp;L&amp;"Optim,Regular"1998 CONNECTICUT RESIDENT HOSPITALIZATIONS&amp;R&amp;"Optim,Regular"&amp;9&amp;P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CEB</dc:creator>
  <cp:keywords/>
  <dc:description/>
  <cp:lastModifiedBy>backusk</cp:lastModifiedBy>
  <cp:lastPrinted>2002-04-11T19:10:43Z</cp:lastPrinted>
  <dcterms:created xsi:type="dcterms:W3CDTF">2001-12-11T16:17:13Z</dcterms:created>
  <dcterms:modified xsi:type="dcterms:W3CDTF">2007-09-10T15:09:21Z</dcterms:modified>
  <cp:category/>
  <cp:version/>
  <cp:contentType/>
  <cp:contentStatus/>
</cp:coreProperties>
</file>